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7515" tabRatio="991" activeTab="0"/>
  </bookViews>
  <sheets>
    <sheet name="2 PLANILHA CUSTO" sheetId="1" r:id="rId1"/>
  </sheets>
  <externalReferences>
    <externalReference r:id="rId4"/>
    <externalReference r:id="rId5"/>
  </externalReferences>
  <definedNames>
    <definedName name="LO25" localSheetId="0">#REF!</definedName>
    <definedName name="LO25">#REF!</definedName>
    <definedName name="sesi" localSheetId="0">#REF!</definedName>
    <definedName name="sesi">#REF!</definedName>
  </definedNames>
  <calcPr fullCalcOnLoad="1"/>
</workbook>
</file>

<file path=xl/sharedStrings.xml><?xml version="1.0" encoding="utf-8"?>
<sst xmlns="http://schemas.openxmlformats.org/spreadsheetml/2006/main" count="73" uniqueCount="67">
  <si>
    <t>TURNO</t>
  </si>
  <si>
    <t>MANHÃ</t>
  </si>
  <si>
    <t>TARDE</t>
  </si>
  <si>
    <t>ALUNOS</t>
  </si>
  <si>
    <t>TOTAL</t>
  </si>
  <si>
    <t>Km s/ pavimentação</t>
  </si>
  <si>
    <t>Km total</t>
  </si>
  <si>
    <t>Veículo</t>
  </si>
  <si>
    <t>R$ combustível</t>
  </si>
  <si>
    <t>Km/litro</t>
  </si>
  <si>
    <t>Relação combustível/manutenção</t>
  </si>
  <si>
    <t>Média de dias letivos</t>
  </si>
  <si>
    <t>CUSTO VARIÁVEL</t>
  </si>
  <si>
    <t>COMBUSTÍVEL</t>
  </si>
  <si>
    <t>MANUTENÇÃO</t>
  </si>
  <si>
    <t>SEGURO ALUNOS</t>
  </si>
  <si>
    <t>ISSQN</t>
  </si>
  <si>
    <t>IMPOSTOS</t>
  </si>
  <si>
    <t>CUSTO FIXO</t>
  </si>
  <si>
    <t>IPVA</t>
  </si>
  <si>
    <t>SEGURO OBRIG.</t>
  </si>
  <si>
    <t>LICENCIAMENTO</t>
  </si>
  <si>
    <t>ESCRITÓRIO</t>
  </si>
  <si>
    <t>FINANCEIRA</t>
  </si>
  <si>
    <t>DEPRECIAÇÃO</t>
  </si>
  <si>
    <t>SEGURO TOTAL</t>
  </si>
  <si>
    <t>MOTORISTA</t>
  </si>
  <si>
    <t>SALÁRIO</t>
  </si>
  <si>
    <t>FGTS</t>
  </si>
  <si>
    <t>EXTRA</t>
  </si>
  <si>
    <t>PREÇO</t>
  </si>
  <si>
    <t>TAXA USO VEÍC</t>
  </si>
  <si>
    <t>RETORNO INVESTIMENTO</t>
  </si>
  <si>
    <t>LUCRO</t>
  </si>
  <si>
    <t>LUCRO MÊS</t>
  </si>
  <si>
    <t>FIXO MENSAL</t>
  </si>
  <si>
    <t>COMB</t>
  </si>
  <si>
    <t>MANUT</t>
  </si>
  <si>
    <t>OUTROS</t>
  </si>
  <si>
    <t>NOITE</t>
  </si>
  <si>
    <t>MOTORIS</t>
  </si>
  <si>
    <t>DEFINIÇÃO DO PREÇO</t>
  </si>
  <si>
    <t>QUANT, DE MOTORISTAS</t>
  </si>
  <si>
    <t>Tempo conduzindo o veículo</t>
  </si>
  <si>
    <t>Tempo de espera</t>
  </si>
  <si>
    <t>Mensal</t>
  </si>
  <si>
    <t>Tempo total (horas)</t>
  </si>
  <si>
    <t>PREÇO/Km Simples</t>
  </si>
  <si>
    <t>PREÇO/Km TOTAL</t>
  </si>
  <si>
    <t>PREÇO / %</t>
  </si>
  <si>
    <t>Veículo com no mínimo 49 lugares</t>
  </si>
  <si>
    <t>VISTORIA</t>
  </si>
  <si>
    <t>R$ seguro / aluno /mês</t>
  </si>
  <si>
    <t>13 S.8,33%</t>
  </si>
  <si>
    <t>Férias 11,11%</t>
  </si>
  <si>
    <t>Diário</t>
  </si>
  <si>
    <t>Km pavimentado</t>
  </si>
  <si>
    <t>R$ Veículo no máximo 11 anos de uso (2003)</t>
  </si>
  <si>
    <t xml:space="preserve"> </t>
  </si>
  <si>
    <t>b) Percurso de 39 ( trinta e nove) quilômetros de segunda a sexta-feira</t>
  </si>
  <si>
    <t>c)Turno – Noite</t>
  </si>
  <si>
    <t>Item 01 – 01 (um) Veículo com no mínimo 49 lugares;</t>
  </si>
  <si>
    <t>Sem Pavimentação</t>
  </si>
  <si>
    <t>PREGÃO PRESENCIAL 10/2014</t>
  </si>
  <si>
    <t>ITINERÁRIO - EJA/PROEJA/ENSINO SUPERIOR/ENSINO TÉCNICO</t>
  </si>
  <si>
    <t xml:space="preserve">                  NÃO OPTANTE SIMPLES</t>
  </si>
  <si>
    <t>a) TrajetoTurno Noite: Saída às 18 horas e 35 minutos em frente ao pátio Municipal de Obras, passando pela Av. Ilso José Webber, circulando pela Av. Darcy Antonio Vicenzi,Av. Fioravante Franciosi, seguindo pela Av. Pedro Nunes de Souza e ERS 135 em direção ao IFRS - Campus Sertão, Prédio do Curso Superior e após á E.E.E.F. Engenheiro Luiz Englert  Retorno às 23 horas</t>
  </si>
</sst>
</file>

<file path=xl/styles.xml><?xml version="1.0" encoding="utf-8"?>
<styleSheet xmlns="http://schemas.openxmlformats.org/spreadsheetml/2006/main">
  <numFmts count="3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&quot;\ #,##0;&quot;R$&quot;\ \-#,##0"/>
    <numFmt numFmtId="173" formatCode="&quot;R$&quot;\ #,##0;[Red]&quot;R$&quot;\ \-#,##0"/>
    <numFmt numFmtId="174" formatCode="&quot;R$&quot;\ #,##0.00;&quot;R$&quot;\ \-#,##0.00"/>
    <numFmt numFmtId="175" formatCode="&quot;R$&quot;\ #,##0.00;[Red]&quot;R$&quot;\ \-#,##0.00"/>
    <numFmt numFmtId="176" formatCode="_ &quot;R$&quot;\ * #,##0_ ;_ &quot;R$&quot;\ * \-#,##0_ ;_ &quot;R$&quot;\ * &quot;-&quot;_ ;_ @_ "/>
    <numFmt numFmtId="177" formatCode="_ * #,##0_ ;_ * \-#,##0_ ;_ * &quot;-&quot;_ ;_ @_ "/>
    <numFmt numFmtId="178" formatCode="_ &quot;R$&quot;\ * #,##0.00_ ;_ &quot;R$&quot;\ * \-#,##0.00_ ;_ &quot;R$&quot;\ * &quot;-&quot;??_ ;_ @_ "/>
    <numFmt numFmtId="179" formatCode="_ * #,##0.00_ ;_ * \-#,##0.00_ ;_ * &quot;-&quot;??_ ;_ @_ "/>
    <numFmt numFmtId="180" formatCode="&quot;R$&quot;\ #,##0_);\(&quot;R$&quot;\ #,##0\)"/>
    <numFmt numFmtId="181" formatCode="&quot;R$&quot;\ #,##0_);[Red]\(&quot;R$&quot;\ #,##0\)"/>
    <numFmt numFmtId="182" formatCode="&quot;R$&quot;\ #,##0.00_);\(&quot;R$&quot;\ #,##0.00\)"/>
    <numFmt numFmtId="183" formatCode="&quot;R$&quot;\ #,##0.00_);[Red]\(&quot;R$&quot;\ #,##0.00\)"/>
    <numFmt numFmtId="184" formatCode="_(&quot;R$&quot;\ * #,##0_);_(&quot;R$&quot;\ * \(#,##0\);_(&quot;R$&quot;\ * &quot;-&quot;_);_(@_)"/>
    <numFmt numFmtId="185" formatCode="_(&quot;R$&quot;\ * #,##0.00_);_(&quot;R$&quot;\ * \(#,##0.00\);_(&quot;R$&quot;\ * &quot;-&quot;??_);_(@_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#,##0.0"/>
    <numFmt numFmtId="190" formatCode="0.0000%"/>
    <numFmt numFmtId="191" formatCode="#,##0.0000"/>
    <numFmt numFmtId="192" formatCode="&quot;R$&quot;\ #,##0.00"/>
    <numFmt numFmtId="193" formatCode="&quot;R$ &quot;#,##0.00"/>
    <numFmt numFmtId="194" formatCode="0.00;[Red]0.00"/>
  </numFmts>
  <fonts count="39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53">
    <xf numFmtId="4" fontId="0" fillId="0" borderId="0" xfId="0" applyAlignment="1">
      <alignment/>
    </xf>
    <xf numFmtId="4" fontId="1" fillId="0" borderId="0" xfId="0" applyFont="1" applyAlignment="1">
      <alignment/>
    </xf>
    <xf numFmtId="4" fontId="1" fillId="0" borderId="10" xfId="0" applyFont="1" applyBorder="1" applyAlignment="1">
      <alignment horizontal="left"/>
    </xf>
    <xf numFmtId="4" fontId="1" fillId="0" borderId="10" xfId="0" applyFont="1" applyBorder="1" applyAlignment="1">
      <alignment horizontal="center"/>
    </xf>
    <xf numFmtId="4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0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4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1" fillId="33" borderId="10" xfId="0" applyFont="1" applyFill="1" applyBorder="1" applyAlignment="1">
      <alignment horizontal="center"/>
    </xf>
    <xf numFmtId="10" fontId="1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 horizontal="center"/>
    </xf>
    <xf numFmtId="4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2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0" xfId="0" applyFont="1" applyFill="1" applyBorder="1" applyAlignment="1">
      <alignment horizontal="center"/>
    </xf>
    <xf numFmtId="4" fontId="1" fillId="0" borderId="11" xfId="0" applyFont="1" applyBorder="1" applyAlignment="1">
      <alignment horizontal="center"/>
    </xf>
    <xf numFmtId="4" fontId="2" fillId="0" borderId="0" xfId="0" applyFont="1" applyBorder="1" applyAlignment="1">
      <alignment horizontal="center"/>
    </xf>
    <xf numFmtId="4" fontId="1" fillId="0" borderId="11" xfId="0" applyFont="1" applyBorder="1" applyAlignment="1">
      <alignment/>
    </xf>
    <xf numFmtId="4" fontId="1" fillId="33" borderId="11" xfId="0" applyNumberFormat="1" applyFont="1" applyFill="1" applyBorder="1" applyAlignment="1">
      <alignment/>
    </xf>
    <xf numFmtId="4" fontId="1" fillId="0" borderId="0" xfId="0" applyFont="1" applyBorder="1" applyAlignment="1">
      <alignment/>
    </xf>
    <xf numFmtId="4" fontId="2" fillId="0" borderId="10" xfId="0" applyFont="1" applyBorder="1" applyAlignment="1">
      <alignment/>
    </xf>
    <xf numFmtId="4" fontId="1" fillId="33" borderId="10" xfId="0" applyFont="1" applyFill="1" applyBorder="1" applyAlignment="1">
      <alignment horizontal="right"/>
    </xf>
    <xf numFmtId="4" fontId="2" fillId="34" borderId="10" xfId="0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4" fontId="2" fillId="0" borderId="0" xfId="0" applyFont="1" applyAlignment="1">
      <alignment horizontal="left"/>
    </xf>
    <xf numFmtId="4" fontId="1" fillId="0" borderId="0" xfId="0" applyFont="1" applyAlignment="1">
      <alignment horizontal="left"/>
    </xf>
    <xf numFmtId="4" fontId="0" fillId="0" borderId="0" xfId="0" applyFont="1" applyAlignment="1">
      <alignment/>
    </xf>
    <xf numFmtId="4" fontId="1" fillId="6" borderId="10" xfId="0" applyNumberFormat="1" applyFont="1" applyFill="1" applyBorder="1" applyAlignment="1">
      <alignment/>
    </xf>
    <xf numFmtId="44" fontId="2" fillId="0" borderId="10" xfId="50" applyNumberFormat="1" applyFont="1" applyBorder="1" applyAlignment="1">
      <alignment/>
    </xf>
    <xf numFmtId="1" fontId="1" fillId="0" borderId="0" xfId="0" applyNumberFormat="1" applyFont="1" applyAlignment="1">
      <alignment/>
    </xf>
    <xf numFmtId="4" fontId="1" fillId="0" borderId="12" xfId="0" applyFont="1" applyBorder="1" applyAlignment="1">
      <alignment horizontal="left"/>
    </xf>
    <xf numFmtId="4" fontId="1" fillId="0" borderId="13" xfId="0" applyFont="1" applyBorder="1" applyAlignment="1">
      <alignment horizontal="left"/>
    </xf>
    <xf numFmtId="4" fontId="1" fillId="0" borderId="14" xfId="0" applyFont="1" applyBorder="1" applyAlignment="1">
      <alignment horizontal="left"/>
    </xf>
    <xf numFmtId="4" fontId="2" fillId="35" borderId="12" xfId="0" applyFont="1" applyFill="1" applyBorder="1" applyAlignment="1">
      <alignment horizontal="center"/>
    </xf>
    <xf numFmtId="4" fontId="2" fillId="35" borderId="13" xfId="0" applyFont="1" applyFill="1" applyBorder="1" applyAlignment="1">
      <alignment horizontal="center"/>
    </xf>
    <xf numFmtId="4" fontId="2" fillId="35" borderId="14" xfId="0" applyFont="1" applyFill="1" applyBorder="1" applyAlignment="1">
      <alignment horizontal="center"/>
    </xf>
    <xf numFmtId="4" fontId="1" fillId="0" borderId="0" xfId="0" applyFont="1" applyAlignment="1">
      <alignment horizontal="justify" wrapText="1"/>
    </xf>
    <xf numFmtId="4" fontId="1" fillId="33" borderId="12" xfId="0" applyFont="1" applyFill="1" applyBorder="1" applyAlignment="1">
      <alignment horizontal="center"/>
    </xf>
    <xf numFmtId="4" fontId="1" fillId="33" borderId="13" xfId="0" applyFont="1" applyFill="1" applyBorder="1" applyAlignment="1">
      <alignment horizontal="center"/>
    </xf>
    <xf numFmtId="4" fontId="1" fillId="33" borderId="14" xfId="0" applyFont="1" applyFill="1" applyBorder="1" applyAlignment="1">
      <alignment horizontal="center"/>
    </xf>
    <xf numFmtId="4" fontId="2" fillId="36" borderId="15" xfId="0" applyFont="1" applyFill="1" applyBorder="1" applyAlignment="1">
      <alignment horizontal="center"/>
    </xf>
    <xf numFmtId="4" fontId="2" fillId="36" borderId="16" xfId="0" applyFont="1" applyFill="1" applyBorder="1" applyAlignment="1">
      <alignment horizontal="center"/>
    </xf>
    <xf numFmtId="4" fontId="2" fillId="36" borderId="17" xfId="0" applyFont="1" applyFill="1" applyBorder="1" applyAlignment="1">
      <alignment horizontal="center"/>
    </xf>
    <xf numFmtId="4" fontId="2" fillId="0" borderId="0" xfId="0" applyFont="1" applyAlignment="1">
      <alignment/>
    </xf>
    <xf numFmtId="4" fontId="0" fillId="0" borderId="14" xfId="0" applyFont="1" applyBorder="1" applyAlignment="1">
      <alignment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Moeda 2" xfId="49"/>
    <cellStyle name="Moeda 2 2" xfId="50"/>
    <cellStyle name="Moeda 3" xfId="51"/>
    <cellStyle name="Neutra" xfId="52"/>
    <cellStyle name="Nota" xfId="53"/>
    <cellStyle name="Percent" xfId="54"/>
    <cellStyle name="Saída" xfId="55"/>
    <cellStyle name="Comma" xfId="56"/>
    <cellStyle name="Comma [0]" xfId="57"/>
    <cellStyle name="Separador de milhares 2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pras\2013\Preg&#227;o%20Presencial\planilhas%202013%20transporte\edital_04_2013_urban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2014\edital_05_2014_apa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URB 08"/>
      <sheetName val="LURB 07"/>
      <sheetName val="LURB 06"/>
      <sheetName val="LURB 05"/>
      <sheetName val="LURB 04"/>
      <sheetName val="LURB 03"/>
      <sheetName val="LURB 02"/>
      <sheetName val="LURB 01X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PAE"/>
      <sheetName val="Plan1"/>
      <sheetName val="Plan2"/>
      <sheetName val="Plan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="75" zoomScaleNormal="75" zoomScalePageLayoutView="0" workbookViewId="0" topLeftCell="A31">
      <selection activeCell="L57" sqref="L57"/>
    </sheetView>
  </sheetViews>
  <sheetFormatPr defaultColWidth="9.140625" defaultRowHeight="12.75"/>
  <cols>
    <col min="1" max="1" width="29.00390625" style="34" customWidth="1"/>
    <col min="2" max="2" width="11.421875" style="34" customWidth="1"/>
    <col min="3" max="3" width="10.140625" style="34" customWidth="1"/>
    <col min="4" max="4" width="15.8515625" style="34" customWidth="1"/>
    <col min="5" max="5" width="13.421875" style="34" customWidth="1"/>
    <col min="6" max="6" width="15.7109375" style="34" customWidth="1"/>
    <col min="7" max="7" width="11.421875" style="34" customWidth="1"/>
    <col min="8" max="8" width="8.8515625" style="34" bestFit="1" customWidth="1"/>
    <col min="9" max="9" width="10.421875" style="34" bestFit="1" customWidth="1"/>
    <col min="11" max="11" width="10.421875" style="0" bestFit="1" customWidth="1"/>
  </cols>
  <sheetData>
    <row r="1" spans="1:9" ht="15.75">
      <c r="A1" s="48" t="s">
        <v>63</v>
      </c>
      <c r="B1" s="49"/>
      <c r="C1" s="49"/>
      <c r="D1" s="49"/>
      <c r="E1" s="49"/>
      <c r="F1" s="49"/>
      <c r="G1" s="49"/>
      <c r="H1" s="49"/>
      <c r="I1" s="50"/>
    </row>
    <row r="2" spans="1:9" ht="15.75">
      <c r="A2" s="41" t="s">
        <v>64</v>
      </c>
      <c r="B2" s="42"/>
      <c r="C2" s="42"/>
      <c r="D2" s="42"/>
      <c r="E2" s="42"/>
      <c r="F2" s="42"/>
      <c r="G2" s="42"/>
      <c r="H2" s="42"/>
      <c r="I2" s="43"/>
    </row>
    <row r="3" spans="1:9" ht="15.75">
      <c r="A3" s="21"/>
      <c r="B3" s="21"/>
      <c r="C3" s="21"/>
      <c r="D3" s="21"/>
      <c r="E3" s="21"/>
      <c r="F3" s="21"/>
      <c r="G3" s="21"/>
      <c r="H3" s="21"/>
      <c r="I3" s="21"/>
    </row>
    <row r="4" spans="1:9" ht="15">
      <c r="A4" s="2" t="s">
        <v>0</v>
      </c>
      <c r="B4" s="3" t="s">
        <v>1</v>
      </c>
      <c r="C4" s="3" t="s">
        <v>2</v>
      </c>
      <c r="D4" s="3" t="s">
        <v>39</v>
      </c>
      <c r="E4" s="3" t="s">
        <v>4</v>
      </c>
      <c r="F4" s="1"/>
      <c r="G4" s="1"/>
      <c r="H4" s="1"/>
      <c r="I4" s="1"/>
    </row>
    <row r="5" spans="1:9" ht="15">
      <c r="A5" s="2" t="s">
        <v>3</v>
      </c>
      <c r="B5" s="13"/>
      <c r="C5" s="13"/>
      <c r="D5" s="13">
        <v>53</v>
      </c>
      <c r="E5" s="13">
        <f>SUM(B5:D5)</f>
        <v>53</v>
      </c>
      <c r="F5" s="1"/>
      <c r="G5" s="1"/>
      <c r="H5" s="1"/>
      <c r="I5" s="1"/>
    </row>
    <row r="6" spans="1:9" ht="15">
      <c r="A6" s="38" t="s">
        <v>56</v>
      </c>
      <c r="B6" s="39"/>
      <c r="C6" s="39"/>
      <c r="D6" s="40"/>
      <c r="E6" s="13">
        <v>39</v>
      </c>
      <c r="F6" s="1"/>
      <c r="G6" s="1"/>
      <c r="H6" s="1"/>
      <c r="I6" s="1"/>
    </row>
    <row r="7" spans="1:9" ht="15">
      <c r="A7" s="38" t="s">
        <v>5</v>
      </c>
      <c r="B7" s="39"/>
      <c r="C7" s="39"/>
      <c r="D7" s="40"/>
      <c r="E7" s="13">
        <v>0</v>
      </c>
      <c r="F7" s="1"/>
      <c r="G7" s="1"/>
      <c r="H7" s="1"/>
      <c r="I7" s="1"/>
    </row>
    <row r="8" spans="1:9" ht="15">
      <c r="A8" s="38" t="s">
        <v>6</v>
      </c>
      <c r="B8" s="39"/>
      <c r="C8" s="39"/>
      <c r="D8" s="40"/>
      <c r="E8" s="3">
        <f>E6+E7</f>
        <v>39</v>
      </c>
      <c r="F8" s="1"/>
      <c r="G8" s="1"/>
      <c r="H8" s="1"/>
      <c r="I8" s="1"/>
    </row>
    <row r="9" spans="1:9" ht="15">
      <c r="A9" s="38" t="s">
        <v>43</v>
      </c>
      <c r="B9" s="39"/>
      <c r="C9" s="39"/>
      <c r="D9" s="40"/>
      <c r="E9" s="13">
        <v>1</v>
      </c>
      <c r="F9" s="1"/>
      <c r="G9" s="1"/>
      <c r="H9" s="1"/>
      <c r="I9" s="1"/>
    </row>
    <row r="10" spans="1:9" ht="15">
      <c r="A10" s="38" t="s">
        <v>44</v>
      </c>
      <c r="B10" s="39"/>
      <c r="C10" s="39"/>
      <c r="D10" s="40"/>
      <c r="E10" s="13">
        <v>4</v>
      </c>
      <c r="F10" s="1"/>
      <c r="G10" s="1"/>
      <c r="H10" s="1"/>
      <c r="I10" s="1"/>
    </row>
    <row r="11" spans="1:13" ht="15">
      <c r="A11" s="38" t="s">
        <v>46</v>
      </c>
      <c r="B11" s="39"/>
      <c r="C11" s="39"/>
      <c r="D11" s="40"/>
      <c r="E11" s="3">
        <f>E10+E9</f>
        <v>5</v>
      </c>
      <c r="F11" s="1"/>
      <c r="G11" s="1"/>
      <c r="H11" s="1"/>
      <c r="I11" s="1"/>
      <c r="J11" s="37"/>
      <c r="K11" s="1"/>
      <c r="L11" s="1"/>
      <c r="M11" s="1"/>
    </row>
    <row r="12" spans="1:13" ht="15">
      <c r="A12" s="38" t="s">
        <v>52</v>
      </c>
      <c r="B12" s="39"/>
      <c r="C12" s="39"/>
      <c r="D12" s="40"/>
      <c r="E12" s="15">
        <v>5</v>
      </c>
      <c r="F12" s="1"/>
      <c r="G12" s="1"/>
      <c r="H12" s="1"/>
      <c r="I12" s="1"/>
      <c r="J12" s="37"/>
      <c r="K12" s="1"/>
      <c r="L12" s="1"/>
      <c r="M12" s="1"/>
    </row>
    <row r="13" spans="1:13" ht="15">
      <c r="A13" s="4" t="s">
        <v>7</v>
      </c>
      <c r="B13" s="45" t="s">
        <v>50</v>
      </c>
      <c r="C13" s="46"/>
      <c r="D13" s="46"/>
      <c r="E13" s="47"/>
      <c r="F13" s="1"/>
      <c r="G13" s="1"/>
      <c r="H13" s="1"/>
      <c r="I13" s="1"/>
      <c r="J13" s="37"/>
      <c r="K13" s="1"/>
      <c r="L13" s="1"/>
      <c r="M13" s="1"/>
    </row>
    <row r="14" spans="1:9" ht="15">
      <c r="A14" s="38" t="s">
        <v>57</v>
      </c>
      <c r="B14" s="39"/>
      <c r="C14" s="39"/>
      <c r="D14" s="40"/>
      <c r="E14" s="11">
        <v>120000</v>
      </c>
      <c r="F14" s="1"/>
      <c r="G14" s="1"/>
      <c r="H14" s="1"/>
      <c r="I14" s="1"/>
    </row>
    <row r="15" spans="1:9" ht="15">
      <c r="A15" s="38" t="s">
        <v>8</v>
      </c>
      <c r="B15" s="39"/>
      <c r="C15" s="39"/>
      <c r="D15" s="40"/>
      <c r="E15" s="28">
        <v>2.54</v>
      </c>
      <c r="F15" s="1"/>
      <c r="G15" s="1"/>
      <c r="H15" s="1"/>
      <c r="I15" s="1"/>
    </row>
    <row r="16" spans="1:9" ht="15">
      <c r="A16" s="38" t="s">
        <v>9</v>
      </c>
      <c r="B16" s="39"/>
      <c r="C16" s="39"/>
      <c r="D16" s="40"/>
      <c r="E16" s="28">
        <v>4</v>
      </c>
      <c r="F16" s="1"/>
      <c r="G16" s="1"/>
      <c r="H16" s="1"/>
      <c r="I16" s="1"/>
    </row>
    <row r="17" spans="1:9" ht="15">
      <c r="A17" s="38" t="s">
        <v>10</v>
      </c>
      <c r="B17" s="39"/>
      <c r="C17" s="39"/>
      <c r="D17" s="40"/>
      <c r="E17" s="28">
        <v>0.7</v>
      </c>
      <c r="F17" s="1"/>
      <c r="G17" s="1"/>
      <c r="H17" s="1"/>
      <c r="I17" s="1"/>
    </row>
    <row r="18" spans="1:9" ht="15">
      <c r="A18" s="38" t="s">
        <v>11</v>
      </c>
      <c r="B18" s="39"/>
      <c r="C18" s="39"/>
      <c r="D18" s="40"/>
      <c r="E18" s="28">
        <v>20</v>
      </c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9" ht="15.75">
      <c r="A20" s="41" t="s">
        <v>12</v>
      </c>
      <c r="B20" s="42"/>
      <c r="C20" s="42"/>
      <c r="D20" s="42"/>
      <c r="E20" s="42"/>
      <c r="F20" s="43"/>
      <c r="G20" s="1"/>
      <c r="H20" s="1"/>
      <c r="I20" s="1"/>
    </row>
    <row r="21" spans="1:9" ht="15">
      <c r="A21" s="4" t="s">
        <v>13</v>
      </c>
      <c r="B21" s="5">
        <f>(E18*E8*E15)/E16</f>
        <v>495.3</v>
      </c>
      <c r="C21" s="4"/>
      <c r="D21" s="52" t="s">
        <v>65</v>
      </c>
      <c r="F21" s="14">
        <v>0.12</v>
      </c>
      <c r="G21" s="1"/>
      <c r="H21" s="1"/>
      <c r="I21" s="1"/>
    </row>
    <row r="22" spans="1:9" ht="15">
      <c r="A22" s="4" t="s">
        <v>14</v>
      </c>
      <c r="B22" s="7">
        <f>E17*B21</f>
        <v>346.71</v>
      </c>
      <c r="C22" s="4"/>
      <c r="D22" s="4"/>
      <c r="E22" s="4" t="s">
        <v>16</v>
      </c>
      <c r="F22" s="14"/>
      <c r="G22" s="1"/>
      <c r="H22" s="1"/>
      <c r="I22" s="1"/>
    </row>
    <row r="23" spans="1:9" ht="15">
      <c r="A23" s="4" t="s">
        <v>15</v>
      </c>
      <c r="B23" s="4">
        <v>270</v>
      </c>
      <c r="C23" s="4"/>
      <c r="D23" s="4"/>
      <c r="E23" s="4" t="s">
        <v>17</v>
      </c>
      <c r="F23" s="6">
        <f>SUM(F21:F22)</f>
        <v>0.12</v>
      </c>
      <c r="G23" s="1"/>
      <c r="H23" s="1"/>
      <c r="I23" s="1"/>
    </row>
    <row r="24" spans="1:9" ht="15.75">
      <c r="A24" s="8" t="s">
        <v>4</v>
      </c>
      <c r="B24" s="5">
        <f>SUM(B21:B23)</f>
        <v>1112.01</v>
      </c>
      <c r="C24" s="1"/>
      <c r="D24" s="1"/>
      <c r="E24" s="1"/>
      <c r="F24" s="1"/>
      <c r="G24" s="1"/>
      <c r="H24" s="1"/>
      <c r="I24" s="1"/>
    </row>
    <row r="25" spans="1:9" ht="15.75">
      <c r="A25" s="23"/>
      <c r="B25" s="12"/>
      <c r="C25" s="1"/>
      <c r="D25" s="1"/>
      <c r="E25" s="1"/>
      <c r="F25" s="1"/>
      <c r="G25" s="1"/>
      <c r="H25" s="1"/>
      <c r="I25" s="1"/>
    </row>
    <row r="26" spans="1:9" ht="15.75">
      <c r="A26" s="41" t="s">
        <v>18</v>
      </c>
      <c r="B26" s="42"/>
      <c r="C26" s="42"/>
      <c r="D26" s="42"/>
      <c r="E26" s="42"/>
      <c r="F26" s="42"/>
      <c r="G26" s="42"/>
      <c r="H26" s="42"/>
      <c r="I26" s="43"/>
    </row>
    <row r="27" spans="1:9" ht="15">
      <c r="A27" s="24" t="s">
        <v>19</v>
      </c>
      <c r="B27" s="25">
        <f>E14*0.01</f>
        <v>1200</v>
      </c>
      <c r="C27" s="1"/>
      <c r="D27" s="22" t="s">
        <v>27</v>
      </c>
      <c r="E27" s="22" t="s">
        <v>53</v>
      </c>
      <c r="F27" s="22" t="s">
        <v>54</v>
      </c>
      <c r="G27" s="22" t="s">
        <v>28</v>
      </c>
      <c r="H27" s="22" t="s">
        <v>29</v>
      </c>
      <c r="I27" s="22" t="s">
        <v>4</v>
      </c>
    </row>
    <row r="28" spans="1:9" ht="15">
      <c r="A28" s="4" t="s">
        <v>20</v>
      </c>
      <c r="B28" s="11">
        <v>246.48</v>
      </c>
      <c r="C28" s="1"/>
      <c r="D28" s="15">
        <v>1687</v>
      </c>
      <c r="E28" s="9">
        <f>D28/12</f>
        <v>140.58333333333334</v>
      </c>
      <c r="F28" s="9">
        <f>(D28*0.1111)</f>
        <v>187.4257</v>
      </c>
      <c r="G28" s="9">
        <f>(D28+E28+F28)*0.08</f>
        <v>161.20072266666668</v>
      </c>
      <c r="H28" s="9">
        <f>D28*0.1</f>
        <v>168.70000000000002</v>
      </c>
      <c r="I28" s="9">
        <v>1731.18</v>
      </c>
    </row>
    <row r="29" spans="1:9" ht="15">
      <c r="A29" s="4" t="s">
        <v>21</v>
      </c>
      <c r="B29" s="11">
        <v>65.09</v>
      </c>
      <c r="C29" s="1"/>
      <c r="D29" s="1"/>
      <c r="E29" s="1"/>
      <c r="F29" s="1"/>
      <c r="G29" s="1"/>
      <c r="H29" s="1"/>
      <c r="I29" s="1"/>
    </row>
    <row r="30" spans="1:9" ht="15">
      <c r="A30" s="4" t="s">
        <v>22</v>
      </c>
      <c r="B30" s="11">
        <v>1000</v>
      </c>
      <c r="C30" s="1"/>
      <c r="D30" s="1"/>
      <c r="E30" s="1"/>
      <c r="F30" s="1"/>
      <c r="G30" s="1"/>
      <c r="H30" s="1"/>
      <c r="I30" s="1"/>
    </row>
    <row r="31" spans="1:9" ht="15">
      <c r="A31" s="4" t="s">
        <v>51</v>
      </c>
      <c r="B31" s="11">
        <v>300</v>
      </c>
      <c r="C31" s="1"/>
      <c r="D31" s="1"/>
      <c r="E31" s="1"/>
      <c r="F31" s="1"/>
      <c r="G31" s="1"/>
      <c r="H31" s="1"/>
      <c r="I31" s="1"/>
    </row>
    <row r="32" spans="1:9" ht="15">
      <c r="A32" s="4" t="s">
        <v>23</v>
      </c>
      <c r="B32" s="11">
        <v>0</v>
      </c>
      <c r="C32" s="1"/>
      <c r="D32" s="1"/>
      <c r="E32" s="1"/>
      <c r="F32" s="1"/>
      <c r="G32" s="1"/>
      <c r="H32" s="1"/>
      <c r="I32" s="1"/>
    </row>
    <row r="33" spans="1:9" ht="15">
      <c r="A33" s="4" t="s">
        <v>24</v>
      </c>
      <c r="B33" s="11">
        <v>0</v>
      </c>
      <c r="C33" s="1"/>
      <c r="D33" s="1"/>
      <c r="E33" s="1"/>
      <c r="F33" s="1"/>
      <c r="G33" s="1"/>
      <c r="H33" s="1"/>
      <c r="I33" s="1"/>
    </row>
    <row r="34" spans="1:9" ht="15">
      <c r="A34" s="4" t="s">
        <v>25</v>
      </c>
      <c r="B34" s="11">
        <v>1022.23</v>
      </c>
      <c r="C34" s="1"/>
      <c r="D34" s="1"/>
      <c r="E34" s="1"/>
      <c r="F34" s="1"/>
      <c r="G34" s="1"/>
      <c r="H34" s="1"/>
      <c r="I34" s="1"/>
    </row>
    <row r="35" spans="1:9" ht="15">
      <c r="A35" s="4" t="s">
        <v>42</v>
      </c>
      <c r="B35" s="11">
        <v>1</v>
      </c>
      <c r="C35" s="1"/>
      <c r="D35" s="1"/>
      <c r="E35" s="1"/>
      <c r="F35" s="1"/>
      <c r="G35" s="1"/>
      <c r="H35" s="1"/>
      <c r="I35" s="1"/>
    </row>
    <row r="36" spans="1:9" ht="15">
      <c r="A36" s="4" t="s">
        <v>26</v>
      </c>
      <c r="B36" s="5">
        <v>20244</v>
      </c>
      <c r="C36" s="1"/>
      <c r="D36" s="12"/>
      <c r="E36" s="1"/>
      <c r="F36" s="1"/>
      <c r="G36" s="1"/>
      <c r="H36" s="1"/>
      <c r="I36" s="1"/>
    </row>
    <row r="37" spans="1:9" ht="15">
      <c r="A37" s="4" t="s">
        <v>4</v>
      </c>
      <c r="B37" s="5">
        <f>SUM(B27:B36)</f>
        <v>24078.8</v>
      </c>
      <c r="C37" s="1"/>
      <c r="D37" s="1"/>
      <c r="E37" s="1"/>
      <c r="F37" s="1"/>
      <c r="G37" s="1"/>
      <c r="H37" s="1"/>
      <c r="I37" s="1"/>
    </row>
    <row r="38" spans="1:9" ht="15">
      <c r="A38" s="4" t="s">
        <v>35</v>
      </c>
      <c r="B38" s="5">
        <f>B37/12*B41</f>
        <v>1114.7592592592594</v>
      </c>
      <c r="C38" s="1"/>
      <c r="D38" s="1"/>
      <c r="E38" s="1"/>
      <c r="F38" s="1"/>
      <c r="G38" s="1"/>
      <c r="H38" s="1"/>
      <c r="I38" s="1"/>
    </row>
    <row r="39" spans="1:9" ht="15">
      <c r="A39" s="26"/>
      <c r="B39" s="12"/>
      <c r="C39" s="1"/>
      <c r="D39" s="1"/>
      <c r="E39" s="1"/>
      <c r="F39" s="1"/>
      <c r="G39" s="1"/>
      <c r="H39" s="1"/>
      <c r="I39" s="1"/>
    </row>
    <row r="40" spans="1:9" ht="15.75">
      <c r="A40" s="41" t="s">
        <v>41</v>
      </c>
      <c r="B40" s="43"/>
      <c r="C40" s="1"/>
      <c r="D40" s="1"/>
      <c r="E40" s="1"/>
      <c r="F40" s="1"/>
      <c r="G40" s="1"/>
      <c r="H40" s="1"/>
      <c r="I40" s="1"/>
    </row>
    <row r="41" spans="1:9" ht="15">
      <c r="A41" s="16" t="s">
        <v>31</v>
      </c>
      <c r="B41" s="17">
        <f>E11*E18/180</f>
        <v>0.5555555555555556</v>
      </c>
      <c r="C41" s="1"/>
      <c r="D41" s="1"/>
      <c r="E41" s="1"/>
      <c r="F41" s="1"/>
      <c r="G41" s="1"/>
      <c r="H41" s="1"/>
      <c r="I41" s="1"/>
    </row>
    <row r="42" spans="1:9" ht="15">
      <c r="A42" s="16" t="s">
        <v>32</v>
      </c>
      <c r="B42" s="10">
        <v>0.25</v>
      </c>
      <c r="C42" s="1"/>
      <c r="D42" s="1"/>
      <c r="E42" s="1"/>
      <c r="F42" s="1"/>
      <c r="G42" s="1"/>
      <c r="H42" s="1"/>
      <c r="I42" s="1"/>
    </row>
    <row r="43" spans="1:9" ht="15">
      <c r="A43" s="16" t="s">
        <v>33</v>
      </c>
      <c r="B43" s="18">
        <f>B42*E14*B41</f>
        <v>16666.666666666668</v>
      </c>
      <c r="C43" s="1"/>
      <c r="D43" s="1"/>
      <c r="E43" s="1"/>
      <c r="F43" s="1"/>
      <c r="G43" s="1"/>
      <c r="H43" s="1"/>
      <c r="I43" s="1"/>
    </row>
    <row r="44" spans="1:9" ht="15">
      <c r="A44" s="16" t="s">
        <v>34</v>
      </c>
      <c r="B44" s="18">
        <f>B43/10</f>
        <v>1666.6666666666667</v>
      </c>
      <c r="C44" s="1"/>
      <c r="D44" s="1"/>
      <c r="E44" s="1"/>
      <c r="F44" s="1"/>
      <c r="G44" s="1"/>
      <c r="H44" s="1"/>
      <c r="I44" s="1"/>
    </row>
    <row r="45" spans="1:9" ht="15.75">
      <c r="A45" s="19" t="s">
        <v>30</v>
      </c>
      <c r="B45" s="20">
        <f>(B44+B38+B24)/(1-F23)</f>
        <v>4424.359006734007</v>
      </c>
      <c r="C45" s="1"/>
      <c r="D45" s="1"/>
      <c r="E45" s="1"/>
      <c r="F45" s="1"/>
      <c r="G45" s="1"/>
      <c r="H45" s="1"/>
      <c r="I45" s="1"/>
    </row>
    <row r="46" spans="1:9" ht="15.75">
      <c r="A46" s="16" t="s">
        <v>17</v>
      </c>
      <c r="B46" s="18">
        <f>F23*B45</f>
        <v>530.9230808080808</v>
      </c>
      <c r="C46" s="8" t="s">
        <v>55</v>
      </c>
      <c r="D46" s="8" t="s">
        <v>45</v>
      </c>
      <c r="E46" s="1"/>
      <c r="F46" s="1"/>
      <c r="G46" s="1"/>
      <c r="H46" s="1"/>
      <c r="I46" s="1"/>
    </row>
    <row r="47" spans="1:9" ht="15.75">
      <c r="A47" s="19" t="s">
        <v>47</v>
      </c>
      <c r="B47" s="20">
        <f>B45/(E18*E8)</f>
        <v>5.672255136838471</v>
      </c>
      <c r="C47" s="27">
        <f>B47*E8</f>
        <v>221.21795033670037</v>
      </c>
      <c r="D47" s="36">
        <f>B47*E8*E18</f>
        <v>4424.359006734007</v>
      </c>
      <c r="E47" s="1"/>
      <c r="F47" s="1"/>
      <c r="G47" s="1"/>
      <c r="H47" s="1"/>
      <c r="I47" s="1"/>
    </row>
    <row r="48" spans="1:9" ht="15.75">
      <c r="A48" s="51" t="s">
        <v>62</v>
      </c>
      <c r="B48" s="20">
        <f>(E7*0.1)*B47/100</f>
        <v>0</v>
      </c>
      <c r="C48" s="27">
        <f>B48*E7</f>
        <v>0</v>
      </c>
      <c r="D48" s="36">
        <f>B48*E7*E18</f>
        <v>0</v>
      </c>
      <c r="E48" s="1"/>
      <c r="F48" s="1"/>
      <c r="G48" s="1"/>
      <c r="H48" s="1"/>
      <c r="I48" s="1"/>
    </row>
    <row r="49" spans="1:9" ht="15.75">
      <c r="A49" s="19" t="s">
        <v>48</v>
      </c>
      <c r="B49" s="20">
        <f>B47+B48</f>
        <v>5.672255136838471</v>
      </c>
      <c r="C49" s="20">
        <f>C47+C48</f>
        <v>221.21795033670037</v>
      </c>
      <c r="D49" s="20">
        <f>D47+D48</f>
        <v>4424.359006734007</v>
      </c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>
      <c r="A51" s="29" t="s">
        <v>49</v>
      </c>
      <c r="B51" s="29" t="s">
        <v>36</v>
      </c>
      <c r="C51" s="29" t="s">
        <v>37</v>
      </c>
      <c r="D51" s="29" t="s">
        <v>17</v>
      </c>
      <c r="E51" s="29" t="s">
        <v>40</v>
      </c>
      <c r="F51" s="29" t="s">
        <v>33</v>
      </c>
      <c r="G51" s="29" t="s">
        <v>38</v>
      </c>
      <c r="H51" s="1"/>
      <c r="I51" s="1"/>
    </row>
    <row r="52" spans="1:9" ht="15">
      <c r="A52" s="30">
        <f>B45</f>
        <v>4424.359006734007</v>
      </c>
      <c r="B52" s="30">
        <f>B21</f>
        <v>495.3</v>
      </c>
      <c r="C52" s="31">
        <f>B22</f>
        <v>346.71</v>
      </c>
      <c r="D52" s="30">
        <f>B46</f>
        <v>530.9230808080808</v>
      </c>
      <c r="E52" s="30">
        <f>B36/12*B41</f>
        <v>937.2222222222223</v>
      </c>
      <c r="F52" s="35">
        <v>1166.67</v>
      </c>
      <c r="G52" s="30">
        <f>A52-B52-C52-D52-E52-F52</f>
        <v>947.5337037037038</v>
      </c>
      <c r="H52" s="1"/>
      <c r="I52" s="1"/>
    </row>
    <row r="53" spans="1:9" ht="15">
      <c r="A53" s="31">
        <v>100</v>
      </c>
      <c r="B53" s="31">
        <f aca="true" t="shared" si="0" ref="B53:G53">B52/$A$52*100</f>
        <v>11.194841992843225</v>
      </c>
      <c r="C53" s="31">
        <f t="shared" si="0"/>
        <v>7.836389394990256</v>
      </c>
      <c r="D53" s="31">
        <f t="shared" si="0"/>
        <v>12</v>
      </c>
      <c r="E53" s="31">
        <f t="shared" si="0"/>
        <v>21.18323175844776</v>
      </c>
      <c r="F53" s="31">
        <f t="shared" si="0"/>
        <v>26.369243504523325</v>
      </c>
      <c r="G53" s="31">
        <f t="shared" si="0"/>
        <v>21.416293349195424</v>
      </c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.75">
      <c r="A55" s="32" t="s">
        <v>61</v>
      </c>
      <c r="B55" s="1"/>
      <c r="C55" s="1"/>
      <c r="D55" s="1"/>
      <c r="E55" s="1"/>
      <c r="F55" s="1"/>
      <c r="G55" s="1"/>
      <c r="H55" s="1"/>
      <c r="I55" s="1"/>
    </row>
    <row r="56" spans="1:9" ht="93.75" customHeight="1">
      <c r="A56" s="44" t="s">
        <v>66</v>
      </c>
      <c r="B56" s="44"/>
      <c r="C56" s="44"/>
      <c r="D56" s="44"/>
      <c r="E56" s="44"/>
      <c r="F56" s="44"/>
      <c r="G56" s="44"/>
      <c r="H56" s="1"/>
      <c r="I56" s="1"/>
    </row>
    <row r="57" spans="1:9" ht="33" customHeight="1">
      <c r="A57" s="44" t="s">
        <v>59</v>
      </c>
      <c r="B57" s="44"/>
      <c r="C57" s="44"/>
      <c r="D57" s="44"/>
      <c r="E57" s="44"/>
      <c r="F57" s="44"/>
      <c r="G57" s="44"/>
      <c r="H57" s="1"/>
      <c r="I57" s="1"/>
    </row>
    <row r="58" spans="1:9" ht="28.5" customHeight="1">
      <c r="A58" s="44" t="s">
        <v>60</v>
      </c>
      <c r="B58" s="44"/>
      <c r="C58" s="44"/>
      <c r="D58" s="44"/>
      <c r="E58" s="44"/>
      <c r="F58" s="44"/>
      <c r="G58" s="44"/>
      <c r="H58" s="1"/>
      <c r="I58" s="1"/>
    </row>
    <row r="59" spans="1:9" ht="15">
      <c r="A59" s="33"/>
      <c r="B59" s="1"/>
      <c r="C59" s="1"/>
      <c r="D59" s="1"/>
      <c r="E59" s="1"/>
      <c r="F59" s="1"/>
      <c r="G59" s="1"/>
      <c r="H59" s="1"/>
      <c r="I59" s="1"/>
    </row>
    <row r="60" ht="15">
      <c r="A60" s="33"/>
    </row>
    <row r="61" ht="15">
      <c r="A61" s="33" t="s">
        <v>58</v>
      </c>
    </row>
  </sheetData>
  <sheetProtection/>
  <mergeCells count="21">
    <mergeCell ref="A20:F20"/>
    <mergeCell ref="A9:D9"/>
    <mergeCell ref="A15:D15"/>
    <mergeCell ref="A11:D11"/>
    <mergeCell ref="A17:D17"/>
    <mergeCell ref="A16:D16"/>
    <mergeCell ref="A1:I1"/>
    <mergeCell ref="A2:I2"/>
    <mergeCell ref="A6:D6"/>
    <mergeCell ref="A7:D7"/>
    <mergeCell ref="A8:D8"/>
    <mergeCell ref="A18:D18"/>
    <mergeCell ref="A26:I26"/>
    <mergeCell ref="A14:D14"/>
    <mergeCell ref="A57:G57"/>
    <mergeCell ref="A58:G58"/>
    <mergeCell ref="A10:D10"/>
    <mergeCell ref="A40:B40"/>
    <mergeCell ref="A12:D12"/>
    <mergeCell ref="B13:E13"/>
    <mergeCell ref="A56:G56"/>
  </mergeCells>
  <printOptions/>
  <pageMargins left="0.984251968503937" right="0.7874015748031497" top="1.7716535433070868" bottom="0.984251968503937" header="0.5118110236220472" footer="0.5118110236220472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Licitações</cp:lastModifiedBy>
  <cp:lastPrinted>2014-05-22T13:51:42Z</cp:lastPrinted>
  <dcterms:created xsi:type="dcterms:W3CDTF">2001-09-26T13:41:33Z</dcterms:created>
  <dcterms:modified xsi:type="dcterms:W3CDTF">2014-05-22T14:31:18Z</dcterms:modified>
  <cp:category/>
  <cp:version/>
  <cp:contentType/>
  <cp:contentStatus/>
</cp:coreProperties>
</file>