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12120" windowHeight="8640" activeTab="0"/>
  </bookViews>
  <sheets>
    <sheet name="orçamento" sheetId="1" r:id="rId1"/>
    <sheet name="cronograma" sheetId="2" r:id="rId2"/>
  </sheets>
  <definedNames>
    <definedName name="_xlnm.Print_Titles" localSheetId="0">'orçamento'!$1:$10</definedName>
  </definedNames>
  <calcPr fullCalcOnLoad="1"/>
</workbook>
</file>

<file path=xl/sharedStrings.xml><?xml version="1.0" encoding="utf-8"?>
<sst xmlns="http://schemas.openxmlformats.org/spreadsheetml/2006/main" count="418" uniqueCount="307">
  <si>
    <t>SERVIÇOS FINAIS</t>
  </si>
  <si>
    <t>13.2.1</t>
  </si>
  <si>
    <t>13.2.2</t>
  </si>
  <si>
    <t>ILUMINAÇÃO E TOMADAS</t>
  </si>
  <si>
    <t>Custo TOTAL com BDI incluso</t>
  </si>
  <si>
    <t>ITEM</t>
  </si>
  <si>
    <t>DESCRIÇÃO DOS SERVIÇOS</t>
  </si>
  <si>
    <t>UNID.</t>
  </si>
  <si>
    <t>QUANT.</t>
  </si>
  <si>
    <t>VALOR (R$)</t>
  </si>
  <si>
    <t xml:space="preserve">SERVIÇOS PRELIMINARES </t>
  </si>
  <si>
    <t>1.0</t>
  </si>
  <si>
    <t>und</t>
  </si>
  <si>
    <t>Subtotal item 1.0</t>
  </si>
  <si>
    <t>m³</t>
  </si>
  <si>
    <t xml:space="preserve">MOVIMENTO DE TERRAS </t>
  </si>
  <si>
    <t>2.0</t>
  </si>
  <si>
    <t>2.1</t>
  </si>
  <si>
    <t>2.2</t>
  </si>
  <si>
    <t>3.1.2</t>
  </si>
  <si>
    <t>3.0</t>
  </si>
  <si>
    <t>CONCRETO ARMADO PARA FUNDAÇÕES - SAPATAS</t>
  </si>
  <si>
    <t xml:space="preserve">INFRA-ESTRUTURA: FUNDAÇÕES </t>
  </si>
  <si>
    <t>CONCRETO ARMADO PARA FUNDAÇÕES - VIGAS BALDRAMES</t>
  </si>
  <si>
    <t>m²</t>
  </si>
  <si>
    <t>Subtotal item 2.0</t>
  </si>
  <si>
    <t>Subtotal item 3.0</t>
  </si>
  <si>
    <t>3.1</t>
  </si>
  <si>
    <t>3.1.1</t>
  </si>
  <si>
    <t>3.2</t>
  </si>
  <si>
    <t>3.2.1</t>
  </si>
  <si>
    <t>4.1.1</t>
  </si>
  <si>
    <t>4.2.1</t>
  </si>
  <si>
    <t>4.4.1</t>
  </si>
  <si>
    <t>4.0</t>
  </si>
  <si>
    <t>LAJE PRÉ-MOLDADA</t>
  </si>
  <si>
    <t>4.1</t>
  </si>
  <si>
    <t>4.2</t>
  </si>
  <si>
    <t>4.3</t>
  </si>
  <si>
    <t>4.3.1</t>
  </si>
  <si>
    <t>4.4</t>
  </si>
  <si>
    <t>Subtotal item 4.0</t>
  </si>
  <si>
    <t xml:space="preserve">PAREDES E PAINEIS </t>
  </si>
  <si>
    <t>5.0</t>
  </si>
  <si>
    <t>ALVENARIA DE VEDAÇÃO</t>
  </si>
  <si>
    <t>5.1.1</t>
  </si>
  <si>
    <t>Subtotal item 5.0</t>
  </si>
  <si>
    <t>6.0</t>
  </si>
  <si>
    <t xml:space="preserve">ESQUADRIAS </t>
  </si>
  <si>
    <t>PORTAS DE MADEIRA</t>
  </si>
  <si>
    <t>6.1.1</t>
  </si>
  <si>
    <t>6.2.1</t>
  </si>
  <si>
    <t>Subtotal item 6.0</t>
  </si>
  <si>
    <t xml:space="preserve">COBERTURA </t>
  </si>
  <si>
    <t>7.0</t>
  </si>
  <si>
    <t>7.1</t>
  </si>
  <si>
    <t>7.2</t>
  </si>
  <si>
    <t>7.3</t>
  </si>
  <si>
    <t>m</t>
  </si>
  <si>
    <t>Subtotal item 7.0</t>
  </si>
  <si>
    <t>8.0</t>
  </si>
  <si>
    <t xml:space="preserve">IMPERMEABILIZAÇÀO </t>
  </si>
  <si>
    <t>8.1</t>
  </si>
  <si>
    <t>Subtotal item 8.0</t>
  </si>
  <si>
    <t>9.0</t>
  </si>
  <si>
    <t>REVESTIMENTOS DE PAREDES</t>
  </si>
  <si>
    <t>9.1</t>
  </si>
  <si>
    <t>9.2</t>
  </si>
  <si>
    <t>9.3</t>
  </si>
  <si>
    <t>Subtotal item 9.0</t>
  </si>
  <si>
    <t xml:space="preserve">PAVIMENTAÇÃO </t>
  </si>
  <si>
    <t>10.0</t>
  </si>
  <si>
    <t>10.1</t>
  </si>
  <si>
    <t>10.2</t>
  </si>
  <si>
    <t>10.3</t>
  </si>
  <si>
    <t>Subtotal item 10.0</t>
  </si>
  <si>
    <t>11.0</t>
  </si>
  <si>
    <t xml:space="preserve">RODAPÉS E PEITORIS </t>
  </si>
  <si>
    <t>Subtotal item 11.0</t>
  </si>
  <si>
    <t>11.1</t>
  </si>
  <si>
    <t>11.2</t>
  </si>
  <si>
    <t xml:space="preserve">PINTURA </t>
  </si>
  <si>
    <t>12.0</t>
  </si>
  <si>
    <t>12.1</t>
  </si>
  <si>
    <t>12.2</t>
  </si>
  <si>
    <t>12.3</t>
  </si>
  <si>
    <t>12.4</t>
  </si>
  <si>
    <t>12.5</t>
  </si>
  <si>
    <t>12.6</t>
  </si>
  <si>
    <t>Subtotal item 12.0</t>
  </si>
  <si>
    <t>13.0</t>
  </si>
  <si>
    <t>Subtotal item 13.0</t>
  </si>
  <si>
    <t>14.0</t>
  </si>
  <si>
    <t>15.0</t>
  </si>
  <si>
    <t>16.0</t>
  </si>
  <si>
    <t>17.0</t>
  </si>
  <si>
    <t>CONCRETO ARMADO PARA PILARES</t>
  </si>
  <si>
    <t>CONCRETO ARMADO PARA VIGAS DE RESPALDO</t>
  </si>
  <si>
    <t>CRONOGRAMA FÍSICO-FINANCEIRO</t>
  </si>
  <si>
    <t>Item</t>
  </si>
  <si>
    <t>%</t>
  </si>
  <si>
    <t>R$</t>
  </si>
  <si>
    <t>Descrição</t>
  </si>
  <si>
    <t>Valor Total</t>
  </si>
  <si>
    <t>MÊS</t>
  </si>
  <si>
    <t>ACUMULADO</t>
  </si>
  <si>
    <t>INSTALAÇÃO ELÉTRICA 220/380 V</t>
  </si>
  <si>
    <t>PORTAS DE FERRO</t>
  </si>
  <si>
    <t>6.3.1</t>
  </si>
  <si>
    <t>10.4</t>
  </si>
  <si>
    <t xml:space="preserve">INSTALAÇÃO HIDRÁULICA </t>
  </si>
  <si>
    <t>14.1</t>
  </si>
  <si>
    <t>14.2</t>
  </si>
  <si>
    <t>Subtotal item 14.0</t>
  </si>
  <si>
    <t xml:space="preserve">INSTALAÇÃO SANITÁRIA </t>
  </si>
  <si>
    <t>15.1</t>
  </si>
  <si>
    <t>15.2</t>
  </si>
  <si>
    <t>15.3</t>
  </si>
  <si>
    <t>Subtotal item 15.0</t>
  </si>
  <si>
    <t xml:space="preserve">LOUÇAS E METAIS </t>
  </si>
  <si>
    <t>16.1</t>
  </si>
  <si>
    <t>16.2</t>
  </si>
  <si>
    <t>16.3</t>
  </si>
  <si>
    <t>16.5</t>
  </si>
  <si>
    <t>16.4</t>
  </si>
  <si>
    <t>Subtotal item 16.0</t>
  </si>
  <si>
    <t>17.1</t>
  </si>
  <si>
    <t>3.1.3</t>
  </si>
  <si>
    <t>Kg</t>
  </si>
  <si>
    <t>3.1.4</t>
  </si>
  <si>
    <t>CONCRETO ARMADO PARA VERGAS E CONTRAVERGAS</t>
  </si>
  <si>
    <t>MUNICÍPIO DE COXILHA</t>
  </si>
  <si>
    <t>Planilha Orçamentária</t>
  </si>
  <si>
    <t>16.6</t>
  </si>
  <si>
    <t>JANELAS DE ALUMÍNIO</t>
  </si>
  <si>
    <t>3.1.5</t>
  </si>
  <si>
    <t>3.2.2</t>
  </si>
  <si>
    <t>3.2.3</t>
  </si>
  <si>
    <t>3.2.4</t>
  </si>
  <si>
    <t>3.2.5</t>
  </si>
  <si>
    <t>4.1.2</t>
  </si>
  <si>
    <t>4.1.3</t>
  </si>
  <si>
    <t>4.1.4</t>
  </si>
  <si>
    <t>4.2.2</t>
  </si>
  <si>
    <t>4.2.3</t>
  </si>
  <si>
    <t>4.2.4</t>
  </si>
  <si>
    <t>4.3.2</t>
  </si>
  <si>
    <t>4.3.3</t>
  </si>
  <si>
    <t>13.1.1</t>
  </si>
  <si>
    <t>13.3.1</t>
  </si>
  <si>
    <t>13.3.2</t>
  </si>
  <si>
    <t>13.3.3</t>
  </si>
  <si>
    <t>13.3.5</t>
  </si>
  <si>
    <t>13.3.6</t>
  </si>
  <si>
    <t>13.3.8</t>
  </si>
  <si>
    <t>Endereço:</t>
  </si>
  <si>
    <t>BDI de 27,7%</t>
  </si>
  <si>
    <t>___________________________________________</t>
  </si>
  <si>
    <t>Rua Filomena Teixeira, esquina com Valni Pedroso Severo, Coxilha - RS</t>
  </si>
  <si>
    <t xml:space="preserve">SUPRAESTRUTURA </t>
  </si>
  <si>
    <r>
      <t>Obra</t>
    </r>
    <r>
      <rPr>
        <sz val="10"/>
        <rFont val="Arial"/>
        <family val="2"/>
      </rPr>
      <t>: Ampliação da Unidade Básica de Saúde, Anexo da Secretaria de Saúde</t>
    </r>
  </si>
  <si>
    <t>Maicom Eduardo Favaro</t>
  </si>
  <si>
    <t>Arquiteto e Urbanista - CAU: A146937-1</t>
  </si>
  <si>
    <t>Arquiteto e Urbanista - CAU A146937-1</t>
  </si>
  <si>
    <r>
      <t xml:space="preserve">BDI: </t>
    </r>
    <r>
      <rPr>
        <sz val="10"/>
        <rFont val="Arial"/>
        <family val="2"/>
      </rPr>
      <t>27,35%</t>
    </r>
  </si>
  <si>
    <t>1.1</t>
  </si>
  <si>
    <t>PREÇO UNIT.(R$) sem BDI</t>
  </si>
  <si>
    <t>PREÇO UNIT.(R$) com BDI</t>
  </si>
  <si>
    <t>REFERÊNCIA SINAPI</t>
  </si>
  <si>
    <t>Sinapi 87298</t>
  </si>
  <si>
    <t>LOCACAO CONVENCIONAL DE OBRA, UTILIZANDO GABARITO DE TÁBUAS CORRIDAS PONTALETADAS A CADA 2,00M - 2 UTILIZAÇÕES.</t>
  </si>
  <si>
    <t xml:space="preserve"> ESCAVAÇÃO MANUAL PARA BLOCO DE COROAMENTO OU SAPATA, COM PREVISÃO DE FÔRMA.</t>
  </si>
  <si>
    <t>LASTRO DE CONCRETO MAGRO, APLICADO EM BLOCOS DE COROAMENTO OU SAPATAS, ESPESSURA DE 3 CM.</t>
  </si>
  <si>
    <t>Alvenaria de vedação de blocos cerâmicos furados na horizontal de 14x9x19cm (espessura 14cm) de paredes com área líquida maior ou igual a 6m² sem vãos e argamassa de assentamento com preparo em betoneira.</t>
  </si>
  <si>
    <t>Kit de porta de madeira para pintura, semi-oca (leve ou média), padrão médio, 90x210cm, espessura de 3,5cm, itens inclusos: dobradiças, montagem e instalação do batente, fechadura com execução do furo - fornecimento e instalação.</t>
  </si>
  <si>
    <t>Porta de ferro, de abrir, tipo chapa lisa, com guarnições.</t>
  </si>
  <si>
    <t>73838/001</t>
  </si>
  <si>
    <t>JANELA DE ALUMÍNIO TIPO MAXIM-AR, COM VIDROS, BATENTE E FERRAGENS. EXCLUSIVE ALIZAR, ACABAMENTO E CONTRAMARCO. FORNECIMENTO E INSTALAÇÃO.</t>
  </si>
  <si>
    <t>JANELA DE ALUMÍNIO DE CORRER COM 2 FOLHAS PARA VIDROS, COM VIDROS, BATENTE, ACABAMENTO COM ACETATO OU BRILHANTE E FERRAGENS. EXCLUSIVE ALIZAR E CONTRAMARCO. FORNECIMENTO E INSTALAÇÃO.</t>
  </si>
  <si>
    <t>PORTA DE VIDRO TEMPERADO, 0,9X2,10M, ESPESSURA 10MM, INCLUSIVE ACESSORIOS</t>
  </si>
  <si>
    <t>TELHAMENTO COM TELHA DE AÇO/ALUMÍNIO E = 0,5 MM, COM ATÉ 2 ÁGUAS, INCLUSO IÇAMENTO.</t>
  </si>
  <si>
    <t>CALHA EM CHAPA DE AÇO GALVANIZADO NÚMERO 24, DESENVOLVIMENTO DE 33 CM, INCLUSO TRANSPORTE VERTICAL.</t>
  </si>
  <si>
    <t>IMPERMEABILIZAÇÃO DE SUPERFÍCIE COM EMULSÃO ASFÁLTICA, 2 DEMÃOS.</t>
  </si>
  <si>
    <t>Chapisco aplicado em alvenarias e estruturas de concreto internas, com colher de pedreiro, argamassa traço 1:3 com preparo em betoneira 400l.</t>
  </si>
  <si>
    <t xml:space="preserve">Emboço ou massa única em argamassa traço 1:2:8, preparo mecânico com betoneira 400 l, aplicada manualmente em panos de fachada com presença de vãos, espessura de 25 mm. </t>
  </si>
  <si>
    <t>LASTRO COM MATERIAL GRANULAR, APLICAÇÃO EM PISOS OU RADIERS, ESPESSURA DE *5 CM*.</t>
  </si>
  <si>
    <t>LASTRO DE CONCRETO MAGRO, APLICADO EM PISOS OU RADIERS, ESPESSURA DE 3CM.</t>
  </si>
  <si>
    <t>Argamassa traço 1:3 (cimento e areia média) para contrapiso, preparo mecânico com betoneira 400 l.</t>
  </si>
  <si>
    <t>Revestimento cerâmico para piso com placas tipo grês de dimensões 35x35 cm aplicada em ambientes de área maior que 10 m².</t>
  </si>
  <si>
    <t>PEITORIL EM MARMORE BRANCO, LARGURA DE 15CM, ASSENTADO COM ARGAMASSA TRACO 1:4 (CIMENTO E AREIA MEDIA), PREPARO MANUAL DA ARGAMASSA</t>
  </si>
  <si>
    <t>Rodapé cerâmico de 7cm de altura com placas tipo grês de dimensões 35x m 35cm.</t>
  </si>
  <si>
    <t>Aplicação de fundo selador acrílico em teto, uma demão.</t>
  </si>
  <si>
    <t>Aplicação de fundo selador acrílico em paredes, uma demão.</t>
  </si>
  <si>
    <t xml:space="preserve">Aplicação e lixamento de massa látex em teto, uma demão. </t>
  </si>
  <si>
    <t xml:space="preserve">Aplicação e lixamento de massa látex em paredes, uma demão. </t>
  </si>
  <si>
    <t>Aplicação manual de pintura com tinta látex acrílica em teto, duas demãos.</t>
  </si>
  <si>
    <t>APLICAÇÃO MANUAL DE PINTURA COM TINTA LÁTEX PVA EM PAREDES, DUAS DEMÃOS.</t>
  </si>
  <si>
    <t xml:space="preserve"> ESCAVAÇÃO MANUAL DE VALA PARA VIGA BALDRAME, COM PREVISÃO DE FÔRMA.</t>
  </si>
  <si>
    <t>FABRICAÇÃO, MONTAGEM E DESMONTAGEM DE FÔRMA PARA SAPATA, EM MADEIRA SERRADA, E=25 MM, 4 UTILIZAÇÕES.</t>
  </si>
  <si>
    <t>ARMAÇÃO DE BLOCO, VIGA BALDRAME OU SAPATA UTILIZANDO AÇO CA-50 DE 10 MM - MONTAGEM.</t>
  </si>
  <si>
    <t>ARMAÇÃO DE BLOCO, VIGA BALDRAME E SAPATA UTILIZANDO AÇO CA-60 DE 5 MM - MONTAGEM.</t>
  </si>
  <si>
    <t>CONCRETAGEM DE SAPATAS, FCK 30 MPA, COM USO DE BOMBA LANÇAMENTO, ADENSAMENTO E ACABAMENTO.</t>
  </si>
  <si>
    <t>FABRICAÇÃO, MONTAGEM E DESMONTAGEM DE FÔRMA PARA VIGA BALDRAME, EM MADEIRA SERRADA, E=25 MM, 4 UTILIZAÇÕES.</t>
  </si>
  <si>
    <t>ARMAÇÃO DE BLOCO, VIGA BALDRAME OU SAPATA UTILIZANDO AÇO CA-50 DE 12,5MM - MONTAGEM.</t>
  </si>
  <si>
    <t xml:space="preserve"> ARMAÇÃO DE BLOCO, VIGA BALDRAME OU SAPATA UTILIZANDO AÇO CA-50 DE 10 MM - MONTAGEM. </t>
  </si>
  <si>
    <t>CONCRETAGEM DE BLOCOS DE COROAMENTO E VIGAS BALDRAMES, FCK 30 MPA, COM USO DE BOMBA LANÇAMENTO, ADENSAMENTO E ACABAMENTO.</t>
  </si>
  <si>
    <t>MONTAGEM E DESMONTAGEM DE FÔRMA DE PILARES RETANGULARES E ESTRUTURAS SIMILARES COM ÁREA MÉDIA DAS SEÇÕES MENOR OU IGUAL A 0,25 M², PÉ-DIREITO SIMPLES, EM MADEIRA SERRADA, 4 UTILIZAÇÕES.</t>
  </si>
  <si>
    <t>ARMAÇÃO DE PILAR OU VIGA DE UMA ESTRUTURA CONVENCIONAL DE CONCRETO ARMADO EM UMA EDIFICAÇÃO TÉRREA OU SOBRADO UTILIZANDO AÇO CA-50 DE 12,5 MM - MONTAGEM.</t>
  </si>
  <si>
    <t xml:space="preserve">ARMAÇÃO DE PILAR OU VIGA DE UMA ESTRUTURA CONVENCIONAL DE CONCRETO ARMADO EM UMA EDIFICAÇÃO TÉRREA OU SOBRADO UTILIZANDO AÇO CA-60 DE 5,0 MM - MONTAGEM. </t>
  </si>
  <si>
    <t xml:space="preserve"> CONCRETAGEM DE PILARES, FCK = 25 MPA, COM USO DE BOMBA EM EDIFICAÇÃO COM SEÇÃO MÉDIA DE PILARES MENOR OU IGUAL A 0,25 M² - LANÇAMENTO, ADENSAMENTO E ACABAMENTO.</t>
  </si>
  <si>
    <t>LAJE PRE-MOLD BETA 12 P/3,5KN/M2 VAO 4,1M INCL VIGOTAS TIJOLOS ARMADURA NEGATIVA CAPEAMENTO 3CM CONCRETO 15MPA ESCORAMENTO MATERIAIS E MAO DE OBRA.</t>
  </si>
  <si>
    <t>74141/002</t>
  </si>
  <si>
    <t>MONTAGEM E DESMONTAGEM DE FÔRMA DE VIGA, ESCORAMENTO COM PONTALETE DE MADEIRA, PÉ-DIREITO SIMPLES, EM MADEIRA SERRADA, 4 UTILIZAÇÕES.</t>
  </si>
  <si>
    <t>ARMAÇÃO DE PILAR OU VIGA DE UMA ESTRUTURA CONVENCIONAL DE CONCRETO ARMADO EM UMA EDIFICAÇÃO TÉRREA OU SOBRADO UTILIZANDO AÇO CA-50 DE 10,0 MM - MONTAGEM.</t>
  </si>
  <si>
    <t xml:space="preserve">ARMAÇÃO DE PILAR OU VIGA DE UMA ESTRUTURA CONVENCIONAL DE CONCRETO ARMADO EM UMA EDIFICAÇÃO TÉRREA OU SOBRADO UTILIZANDO AÇO CA-50 DE 12,5 MM - MONTAGEM. </t>
  </si>
  <si>
    <t>4.2.5</t>
  </si>
  <si>
    <t>CONCRETAGEM DE VIGAS E LAJES, FCK=20 MPA, PARA LAJES PREMOLDADAS COM USO DE BOMBA EM EDIFICAÇÃO COM ÁREA MÉDIA DE LAJES MENOR OU IGUAL A 20M² - LANÇAMENTO, ADENSAMENTO E ACABAMENTO.</t>
  </si>
  <si>
    <t>Verga moldada in loco em concreto para janelas</t>
  </si>
  <si>
    <t>Contraverga moldada in loco em concreto para vãos de mais de 1,5 m de comprimento. (Sinapi )</t>
  </si>
  <si>
    <t>Verga moldada in loco em concreto para portas.</t>
  </si>
  <si>
    <t>Trama de madeira composta por terças para telhados de até 2 águas para telha ondulada de fibrocimento, metálica, plástica ou termo acústica, incluso transporte vertical.</t>
  </si>
  <si>
    <t>Eletroduto flexível corrugado, PVC, DN 25 mm (3/4"), para circuitos terminais, instalado em parede - fornecimento e instalação.</t>
  </si>
  <si>
    <t>Cabo de cobre flexível isolado, 2,5 mm², anti-chama 450/750 V, para circuitos terminais - fornecimento e instalação.</t>
  </si>
  <si>
    <t>Cabo de cobre flexível isolado, 4 mm², anti-chama 450/750 V, para circuitos terminais - fornecimento e instalação.</t>
  </si>
  <si>
    <t>Interruptor simples (1 módulo), 10A/250V, incluindo suporte e placa - fornecimento e instalação.</t>
  </si>
  <si>
    <t>Interruptor simples (2 módulos), 10A/250V, incluindo suporte e placa - fornecimento e instalação.</t>
  </si>
  <si>
    <t>LUMINÁRIA TIPO CALHA, DE SOBREPOR, COM 1 LÂMPADA TUBULAR FLUORESCENTE DE 20 W, COM REATOR DE PARTIDA CONVENCIONAL - FORNECIMENTO E INSTALAÇÃO.</t>
  </si>
  <si>
    <t>Caixa retangular 4" x 2" média (1,30 m do piso), PVC, instalada em parede - fornecimento e instalação.</t>
  </si>
  <si>
    <t>Caixa octogonal 3" x 3", PVC, instalada em laje - fornecimento e instalação.</t>
  </si>
  <si>
    <t>Registro de gaveta bruto, latão, roscável, 3/4", com acabamento e canopla cromados. fornecido e instalado em ramal de água.</t>
  </si>
  <si>
    <t>Tubo, PVC, soldável, DN 25mm, instalado em ramal de distribuição de água - fornecimento e instalação.</t>
  </si>
  <si>
    <t xml:space="preserve">Tubo PVC, série normal, esgoto predial, DN 100 mm, fornecido e instalado em ramal de descarga ou ramal de esgoto sanitário. </t>
  </si>
  <si>
    <t>Tubo PVC, série normal, esgoto predial, DN 50 mm, fornecido e instalado em ramal de descarga ou ramal de esgoto sanitário.</t>
  </si>
  <si>
    <t xml:space="preserve">Lavatório louça branca com coluna, *44 x 35,5* cm, padrão popular, incluso sifão flexível em PVC, válvula e engate flexível 30cm em plástico e com torneira cromada padrão popular - fornecimento e instalação.
</t>
  </si>
  <si>
    <t>Assento sanitário de plástico, tipo convencional.</t>
  </si>
  <si>
    <t>Saboneteira plástica tipo dispenser para sabonete liquido com reservatório 800 a 1500 ml.</t>
  </si>
  <si>
    <t>Toalheiro plástico tipo dispenser para papel toalha interfolhado.</t>
  </si>
  <si>
    <t>Papeleira plástica tipo dispenser para papel higiênico rolão.</t>
  </si>
  <si>
    <t>Vaso sanitário sifonado com caixa acoplada louça branca - padrão médio, incluso engate flexível em plástico branco, 1/2 x 40cm - fornecimento e instalação.</t>
  </si>
  <si>
    <t>17.2</t>
  </si>
  <si>
    <t>17.3</t>
  </si>
  <si>
    <t xml:space="preserve">LIMPEZA DE PISO CERÂMICO OU PORCELANATO COM PANO ÚMIDO.
</t>
  </si>
  <si>
    <t>LIMPEZA DE PORTA DE MADEIRA.</t>
  </si>
  <si>
    <r>
      <t>Data Base:</t>
    </r>
    <r>
      <rPr>
        <sz val="10"/>
        <rFont val="Arial"/>
        <family val="2"/>
      </rPr>
      <t xml:space="preserve"> MAIO 2020</t>
    </r>
  </si>
  <si>
    <t>3.1.6</t>
  </si>
  <si>
    <t>4.5</t>
  </si>
  <si>
    <t>CONCRETO ARMADO PARA MARQUISES</t>
  </si>
  <si>
    <t>MONTAGEM E DESMONTAGEM DE FÔRMA DE LAJE MACIÇA COM ÁREA MÉDIA MENOR OU IGUAL A 20 M², PÉ-DIREITO SIMPLES, EM CHAPA DE MADEIRA COMPENSADA RESINADA, 8 UTILIZAÇÕES.</t>
  </si>
  <si>
    <t>CONCRETAGEM DE VIGAS E LAJES, FCK=20 MPA, PARA LAJES MACIÇAS OU NERVURADAS COM USO DE BOMBA EM EDIFICAÇÃO COM ÁREA MÉDIA DE LAJES MENOR OU IGUAL A 20 M² - LANÇAMENTO, ADENSAMENTO E ACABAMENTO.</t>
  </si>
  <si>
    <t>ARMAÇÃO DE LAJE DE UMA ESTRUTURA CONVENCIONAL DE CONCRETO ARMADO EM UM EDIFÍCIO DE MÚLTIPLOS PAVIMENTOS UTILIZANDO AÇO CA-60 DE 5,0 MM - MONTAGEM.</t>
  </si>
  <si>
    <t>ARMAÇÃO DE LAJE DE UMA ESTRUTURA CONVENCIONAL DE CONCRETO ARMADO EM UM EDIFÍCIO DE MÚLTIPLOS PAVIMENTOS UTILIZANDO AÇO CA-50 DE 8,0 MM - MONTAGEM.</t>
  </si>
  <si>
    <t>PORTAS DE VIDRO</t>
  </si>
  <si>
    <t>ELETRODUTOS E ACESSÓRIOS</t>
  </si>
  <si>
    <t>CABOS, FIOS E CONDUTORES</t>
  </si>
  <si>
    <t>CONCRETO ARMADO PARA PLATIBANDA</t>
  </si>
  <si>
    <t>4.5.1</t>
  </si>
  <si>
    <t>4.5.2</t>
  </si>
  <si>
    <t>4.5.3</t>
  </si>
  <si>
    <t>4.5.4</t>
  </si>
  <si>
    <t>4.6</t>
  </si>
  <si>
    <t>4.6.1</t>
  </si>
  <si>
    <t>4.6.3</t>
  </si>
  <si>
    <t>4.6.4</t>
  </si>
  <si>
    <t>4.6.6</t>
  </si>
  <si>
    <t>5.1</t>
  </si>
  <si>
    <t>6.1</t>
  </si>
  <si>
    <t>6.2</t>
  </si>
  <si>
    <t>6.3</t>
  </si>
  <si>
    <t>6.4</t>
  </si>
  <si>
    <t>6.4.1</t>
  </si>
  <si>
    <t>6.4.2</t>
  </si>
  <si>
    <t>7.4</t>
  </si>
  <si>
    <t>13.1</t>
  </si>
  <si>
    <t>13.2</t>
  </si>
  <si>
    <t>13.3</t>
  </si>
  <si>
    <t>13.3.7</t>
  </si>
  <si>
    <t>DEMOLIÇÕES</t>
  </si>
  <si>
    <t>5.2</t>
  </si>
  <si>
    <t>5.2.1</t>
  </si>
  <si>
    <t>DEMOLIÇÃO DE ALVENARIA DE BLOCO FURADO, DE FORMA MANUAL, SEM REAPROVEITAMENTO.</t>
  </si>
  <si>
    <t>4.1.5</t>
  </si>
  <si>
    <t>CURVA CURTA 90 GRAUS, PVC, SERIE NORMAL, ESGOTO PREDIAL, DN 100 MM, JUNTA ELÁSTICA, FORNECIDO E INSTALADO EM RAMAL DE DESCARGA OU RAMAL DE ESGOTO SANITÁRIO.</t>
  </si>
  <si>
    <t>CAIXA SIFONADA, PVC, DN 100 X 100 X 50 MM, JUNTA ELÁSTICA, FORNECIDA E INSTALADA EM RAMAL DE DESCARGA OU EM RAMAL DE ESGOTO SANITÁRIO.</t>
  </si>
  <si>
    <t xml:space="preserve">CURVA 90 GRAUS, PVC, SOLDÁVEL, DN 25MM, INSTALADO EM RAMAL OU SUB-RAMAL DE ÁGUA - FORNECIMENTO E INSTALAÇÃO. </t>
  </si>
  <si>
    <t xml:space="preserve">LUMINÁRIA TIPO SPOT, DE SOBREPOR, COM 1 LÂMPADA FLUORESCENTE DE 15 W - FORNECIMENTO E INSTALAÇÃO. </t>
  </si>
  <si>
    <t>TOMADA BAIXA DE EMBUTIR (1 MÓDULO), 2P+T 10 A, INCLUINDO SUPORTE E PLACA - FORNECIMENTO E INSTALAÇÃO.</t>
  </si>
  <si>
    <t>LIMPEZA DE FORRO COM PANO ÚMIDO.</t>
  </si>
  <si>
    <t>12.7</t>
  </si>
  <si>
    <t>VERNIZ SINTETICO EM MADEIRA, DUAS DEMAOS</t>
  </si>
  <si>
    <t>6.5</t>
  </si>
  <si>
    <t>6.5.1</t>
  </si>
  <si>
    <t>VIDROS</t>
  </si>
  <si>
    <t>FABRICAÇÃO E INSTALAÇÃO DE ESTRUTURA PONTALETADA DE MADEIRA NÃO APARELHADA PARA TELHADOS COM ATÉ 2 ÁGUAS E PARA TELHA ONDULADA DE FIBROCIMENTO, METÁLICA, PLÁSTICA OU TERMOACÚSTICA, INCLUSO TRANSPORTE VERTICAL.</t>
  </si>
  <si>
    <t>13.2.3</t>
  </si>
  <si>
    <t>CABO DE COBRE FLEXÍVEL ISOLADO, 6 MM², ANTI-CHAMA 450/750 V, PARA CIRCUITOS TERMINAIS - FORNECIMENTO E INSTALAÇÃO.</t>
  </si>
  <si>
    <t>RMAÇÃO DE PILAR OU VIGA DE UMA ESTRUTURA CONVENCIONAL DE CONCRETO ARMADO EM UMA EDIFICAÇÃO TÉRREA OU SOBRADO UTILIZANDO AÇO CA-50 DE 8,0 MM- MONTAGEM.</t>
  </si>
  <si>
    <t>7.5</t>
  </si>
  <si>
    <t>7.6</t>
  </si>
  <si>
    <t>MERCADO</t>
  </si>
  <si>
    <t>COBERTURA EM POLICARBONATO 6MM, FORNECIMENTO E INSTALAÇÃO</t>
  </si>
  <si>
    <t>1.2</t>
  </si>
  <si>
    <t>COMPOSIÇÃO 1</t>
  </si>
  <si>
    <t>RETIRADA E APLICAÇÃO DE PAVER COM APROVEITAMENTO DE MATERIAL</t>
  </si>
  <si>
    <t>VIGA DE MADEIRA APARELHADA *6 X 12* CM, MACARANDUBA, ANGELIM OU EQUIVALENTE DA REGIAO</t>
  </si>
  <si>
    <t>VIDRO TEMPERADO INCOLOR, ESPESSURA 10MM, FORNECIMENTO E INSTALACAO, INCLUSIVE MASSA PARA VEDACAO</t>
  </si>
  <si>
    <t>15.4</t>
  </si>
  <si>
    <t>MASSA ÚNICA, PARA RECEBIMENTO DE PINTURA, EM ARGAMASSA TRAÇO 1:2:8, PREPARO MECÂNICO COM BETONEIRA 400L, APLICADA MANUALMENTE EM FACES INTERNAS DE PAREDES, ESPESSURA DE 20MM, COM EXECUÇÃO DE TALISCAS.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</si>
</sst>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R$ &quot;#,##0.00;[Red]&quot;R$ &quot;#,##0.00"/>
    <numFmt numFmtId="181" formatCode="_(&quot;R$&quot;* #,##0.00_);_(&quot;R$&quot;* \(#,##0.00\);_(&quot;R$&quot;* &quot;-&quot;??_);_(@_)"/>
    <numFmt numFmtId="182" formatCode="0.00;[Red]0.00"/>
    <numFmt numFmtId="183" formatCode="&quot;Ativado&quot;;&quot;Ativado&quot;;&quot;Desativado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3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1" fontId="0" fillId="0" borderId="0" xfId="63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1" fontId="0" fillId="0" borderId="14" xfId="63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2" fontId="10" fillId="0" borderId="12" xfId="0" applyNumberFormat="1" applyFont="1" applyFill="1" applyBorder="1" applyAlignment="1">
      <alignment horizontal="right" wrapText="1"/>
    </xf>
    <xf numFmtId="2" fontId="10" fillId="0" borderId="12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0" fillId="0" borderId="0" xfId="0" applyNumberFormat="1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/>
    </xf>
    <xf numFmtId="171" fontId="2" fillId="33" borderId="22" xfId="63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171" fontId="2" fillId="33" borderId="10" xfId="63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81" fontId="8" fillId="0" borderId="24" xfId="0" applyNumberFormat="1" applyFont="1" applyFill="1" applyBorder="1" applyAlignment="1">
      <alignment horizontal="center"/>
    </xf>
    <xf numFmtId="181" fontId="8" fillId="0" borderId="25" xfId="0" applyNumberFormat="1" applyFont="1" applyFill="1" applyBorder="1" applyAlignment="1">
      <alignment horizontal="center"/>
    </xf>
    <xf numFmtId="181" fontId="8" fillId="0" borderId="26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171" fontId="2" fillId="0" borderId="12" xfId="63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171" fontId="2" fillId="0" borderId="12" xfId="63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171" fontId="52" fillId="0" borderId="0" xfId="63" applyFont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171" fontId="52" fillId="0" borderId="0" xfId="63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171" fontId="53" fillId="0" borderId="0" xfId="63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wrapText="1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justify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justify" wrapText="1"/>
    </xf>
    <xf numFmtId="0" fontId="2" fillId="35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2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/>
    </xf>
    <xf numFmtId="0" fontId="0" fillId="0" borderId="20" xfId="0" applyNumberFormat="1" applyBorder="1" applyAlignment="1">
      <alignment horizontal="left" vertical="center"/>
    </xf>
    <xf numFmtId="0" fontId="0" fillId="0" borderId="20" xfId="0" applyNumberFormat="1" applyBorder="1" applyAlignment="1">
      <alignment vertical="center"/>
    </xf>
    <xf numFmtId="49" fontId="2" fillId="0" borderId="28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1" fontId="2" fillId="0" borderId="0" xfId="63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tabSelected="1" zoomScalePageLayoutView="0" workbookViewId="0" topLeftCell="A157">
      <selection activeCell="A14" sqref="A14:G14"/>
    </sheetView>
  </sheetViews>
  <sheetFormatPr defaultColWidth="9.140625" defaultRowHeight="12.75"/>
  <cols>
    <col min="1" max="1" width="10.00390625" style="4" customWidth="1"/>
    <col min="2" max="2" width="15.8515625" style="4" customWidth="1"/>
    <col min="3" max="3" width="66.00390625" style="5" customWidth="1"/>
    <col min="4" max="4" width="6.00390625" style="6" bestFit="1" customWidth="1"/>
    <col min="5" max="6" width="9.28125" style="7" customWidth="1"/>
    <col min="7" max="7" width="12.00390625" style="4" customWidth="1"/>
    <col min="8" max="8" width="15.00390625" style="4" customWidth="1"/>
    <col min="9" max="16384" width="9.140625" style="4" customWidth="1"/>
  </cols>
  <sheetData>
    <row r="1" spans="1:8" ht="18.75" thickBot="1">
      <c r="A1" s="111"/>
      <c r="B1" s="111"/>
      <c r="C1" s="111"/>
      <c r="D1" s="111"/>
      <c r="E1" s="111"/>
      <c r="F1" s="111"/>
      <c r="G1" s="111"/>
      <c r="H1" s="111"/>
    </row>
    <row r="2" spans="1:8" ht="13.5" thickBot="1">
      <c r="A2" s="112" t="s">
        <v>131</v>
      </c>
      <c r="B2" s="113"/>
      <c r="C2" s="113"/>
      <c r="D2" s="113"/>
      <c r="E2" s="113"/>
      <c r="F2" s="113"/>
      <c r="G2" s="113"/>
      <c r="H2" s="114"/>
    </row>
    <row r="3" ht="13.5" thickBot="1"/>
    <row r="4" spans="1:8" ht="12.75">
      <c r="A4" s="44" t="s">
        <v>160</v>
      </c>
      <c r="B4" s="86"/>
      <c r="C4" s="45"/>
      <c r="D4" s="123" t="s">
        <v>243</v>
      </c>
      <c r="E4" s="124"/>
      <c r="F4" s="124"/>
      <c r="G4" s="125"/>
      <c r="H4" s="8"/>
    </row>
    <row r="5" spans="1:8" ht="13.5" thickBot="1">
      <c r="A5" s="46" t="s">
        <v>155</v>
      </c>
      <c r="B5" s="87"/>
      <c r="C5" s="61" t="s">
        <v>158</v>
      </c>
      <c r="D5" s="118" t="s">
        <v>164</v>
      </c>
      <c r="E5" s="119"/>
      <c r="F5" s="9"/>
      <c r="G5" s="10"/>
      <c r="H5" s="11"/>
    </row>
    <row r="6" ht="13.5" thickBot="1"/>
    <row r="7" spans="1:8" ht="15.75" thickBot="1">
      <c r="A7" s="115" t="s">
        <v>132</v>
      </c>
      <c r="B7" s="116"/>
      <c r="C7" s="116"/>
      <c r="D7" s="116"/>
      <c r="E7" s="116"/>
      <c r="F7" s="116"/>
      <c r="G7" s="116"/>
      <c r="H7" s="117"/>
    </row>
    <row r="8" ht="13.5" thickBot="1"/>
    <row r="9" spans="1:8" ht="39" thickBot="1">
      <c r="A9" s="1" t="s">
        <v>5</v>
      </c>
      <c r="B9" s="88" t="s">
        <v>168</v>
      </c>
      <c r="C9" s="1" t="s">
        <v>6</v>
      </c>
      <c r="D9" s="51" t="s">
        <v>7</v>
      </c>
      <c r="E9" s="52" t="s">
        <v>8</v>
      </c>
      <c r="F9" s="50" t="s">
        <v>166</v>
      </c>
      <c r="G9" s="53" t="s">
        <v>167</v>
      </c>
      <c r="H9" s="2" t="s">
        <v>9</v>
      </c>
    </row>
    <row r="10" ht="13.5" thickBot="1"/>
    <row r="11" spans="1:8" ht="12.75">
      <c r="A11" s="81">
        <v>1</v>
      </c>
      <c r="B11" s="120" t="s">
        <v>10</v>
      </c>
      <c r="C11" s="121"/>
      <c r="D11" s="121"/>
      <c r="E11" s="121"/>
      <c r="F11" s="121"/>
      <c r="G11" s="121"/>
      <c r="H11" s="122"/>
    </row>
    <row r="12" spans="1:8" s="13" customFormat="1" ht="25.5">
      <c r="A12" s="79" t="s">
        <v>165</v>
      </c>
      <c r="B12" s="79">
        <v>99059</v>
      </c>
      <c r="C12" s="78" t="s">
        <v>170</v>
      </c>
      <c r="D12" s="79" t="s">
        <v>58</v>
      </c>
      <c r="E12" s="62">
        <v>38.1</v>
      </c>
      <c r="F12" s="62">
        <v>35.33</v>
      </c>
      <c r="G12" s="80">
        <f>(F12*1.2735)</f>
        <v>44.992755</v>
      </c>
      <c r="H12" s="80">
        <f>(E12*G12)</f>
        <v>1714.2239655</v>
      </c>
    </row>
    <row r="13" spans="1:8" s="13" customFormat="1" ht="25.5">
      <c r="A13" s="79" t="s">
        <v>300</v>
      </c>
      <c r="B13" s="79" t="s">
        <v>301</v>
      </c>
      <c r="C13" s="78" t="s">
        <v>302</v>
      </c>
      <c r="D13" s="79" t="s">
        <v>24</v>
      </c>
      <c r="E13" s="62">
        <v>80.25</v>
      </c>
      <c r="F13" s="62">
        <v>7.92</v>
      </c>
      <c r="G13" s="80">
        <f>(F13*1.2735)</f>
        <v>10.086120000000001</v>
      </c>
      <c r="H13" s="80">
        <f>(E13*G13)</f>
        <v>809.4111300000001</v>
      </c>
    </row>
    <row r="14" spans="1:8" ht="12.75">
      <c r="A14" s="101" t="s">
        <v>13</v>
      </c>
      <c r="B14" s="101"/>
      <c r="C14" s="101"/>
      <c r="D14" s="101"/>
      <c r="E14" s="101"/>
      <c r="F14" s="101"/>
      <c r="G14" s="101"/>
      <c r="H14" s="3">
        <f>SUM(H12:H13)</f>
        <v>2523.6350955000003</v>
      </c>
    </row>
    <row r="15" spans="1:8" ht="13.5" thickBot="1">
      <c r="A15" s="65"/>
      <c r="B15" s="65"/>
      <c r="C15" s="66"/>
      <c r="D15" s="67"/>
      <c r="E15" s="68"/>
      <c r="F15" s="68"/>
      <c r="G15" s="65"/>
      <c r="H15" s="65"/>
    </row>
    <row r="16" spans="1:8" ht="13.5" thickBot="1">
      <c r="A16" s="82">
        <v>2</v>
      </c>
      <c r="B16" s="102" t="s">
        <v>15</v>
      </c>
      <c r="C16" s="103"/>
      <c r="D16" s="103"/>
      <c r="E16" s="103"/>
      <c r="F16" s="103"/>
      <c r="G16" s="103"/>
      <c r="H16" s="104"/>
    </row>
    <row r="17" spans="1:8" ht="25.5">
      <c r="A17" s="83" t="s">
        <v>17</v>
      </c>
      <c r="B17" s="83">
        <v>96523</v>
      </c>
      <c r="C17" s="78" t="s">
        <v>171</v>
      </c>
      <c r="D17" s="83" t="s">
        <v>14</v>
      </c>
      <c r="E17" s="63">
        <v>5.4</v>
      </c>
      <c r="F17" s="63">
        <v>66.27</v>
      </c>
      <c r="G17" s="12">
        <f>(F17*1.2735)</f>
        <v>84.394845</v>
      </c>
      <c r="H17" s="3">
        <f>(E17*G17)</f>
        <v>455.73216300000007</v>
      </c>
    </row>
    <row r="18" spans="1:8" s="89" customFormat="1" ht="25.5">
      <c r="A18" s="83" t="s">
        <v>18</v>
      </c>
      <c r="B18" s="83">
        <v>96527</v>
      </c>
      <c r="C18" s="78" t="s">
        <v>197</v>
      </c>
      <c r="D18" s="83" t="s">
        <v>24</v>
      </c>
      <c r="E18" s="63">
        <v>3.2</v>
      </c>
      <c r="F18" s="63">
        <v>87.1</v>
      </c>
      <c r="G18" s="12">
        <f>(F18*1.2735)</f>
        <v>110.92185</v>
      </c>
      <c r="H18" s="3">
        <f>(E18*G18)</f>
        <v>354.94992</v>
      </c>
    </row>
    <row r="19" spans="1:8" ht="12.75">
      <c r="A19" s="101" t="s">
        <v>25</v>
      </c>
      <c r="B19" s="101"/>
      <c r="C19" s="101"/>
      <c r="D19" s="101"/>
      <c r="E19" s="101"/>
      <c r="F19" s="101"/>
      <c r="G19" s="101"/>
      <c r="H19" s="3">
        <f>SUM(H17:H18)</f>
        <v>810.6820830000001</v>
      </c>
    </row>
    <row r="20" spans="1:8" ht="13.5" thickBot="1">
      <c r="A20" s="65"/>
      <c r="B20" s="65"/>
      <c r="C20" s="66"/>
      <c r="D20" s="67"/>
      <c r="E20" s="68"/>
      <c r="F20" s="68"/>
      <c r="G20" s="65"/>
      <c r="H20" s="65"/>
    </row>
    <row r="21" spans="1:8" ht="13.5" thickBot="1">
      <c r="A21" s="82">
        <v>3</v>
      </c>
      <c r="B21" s="102" t="s">
        <v>22</v>
      </c>
      <c r="C21" s="103"/>
      <c r="D21" s="103"/>
      <c r="E21" s="103"/>
      <c r="F21" s="103"/>
      <c r="G21" s="103"/>
      <c r="H21" s="104"/>
    </row>
    <row r="22" spans="1:8" ht="12.75">
      <c r="A22" s="96" t="s">
        <v>27</v>
      </c>
      <c r="B22" s="108" t="s">
        <v>21</v>
      </c>
      <c r="C22" s="109"/>
      <c r="D22" s="109"/>
      <c r="E22" s="109"/>
      <c r="F22" s="109"/>
      <c r="G22" s="109"/>
      <c r="H22" s="110"/>
    </row>
    <row r="23" spans="1:8" ht="25.5">
      <c r="A23" s="79" t="s">
        <v>28</v>
      </c>
      <c r="B23" s="79">
        <v>96617</v>
      </c>
      <c r="C23" s="78" t="s">
        <v>172</v>
      </c>
      <c r="D23" s="79" t="s">
        <v>24</v>
      </c>
      <c r="E23" s="62">
        <v>16.05</v>
      </c>
      <c r="F23" s="62">
        <v>12.52</v>
      </c>
      <c r="G23" s="80">
        <f aca="true" t="shared" si="0" ref="G23:G28">(F23*1.2735)</f>
        <v>15.94422</v>
      </c>
      <c r="H23" s="80">
        <f aca="true" t="shared" si="1" ref="H23:H28">(E23*G23)</f>
        <v>255.904731</v>
      </c>
    </row>
    <row r="24" spans="1:8" ht="42" customHeight="1">
      <c r="A24" s="79" t="s">
        <v>19</v>
      </c>
      <c r="B24" s="79">
        <v>96535</v>
      </c>
      <c r="C24" s="78" t="s">
        <v>198</v>
      </c>
      <c r="D24" s="79" t="s">
        <v>24</v>
      </c>
      <c r="E24" s="62">
        <v>10.49</v>
      </c>
      <c r="F24" s="62">
        <v>93.45</v>
      </c>
      <c r="G24" s="80">
        <f t="shared" si="0"/>
        <v>119.00857500000001</v>
      </c>
      <c r="H24" s="80">
        <f t="shared" si="1"/>
        <v>1248.3999517500001</v>
      </c>
    </row>
    <row r="25" spans="1:8" ht="25.5">
      <c r="A25" s="79" t="s">
        <v>127</v>
      </c>
      <c r="B25" s="79">
        <v>96546</v>
      </c>
      <c r="C25" s="78" t="s">
        <v>199</v>
      </c>
      <c r="D25" s="79" t="s">
        <v>128</v>
      </c>
      <c r="E25" s="62">
        <v>188.26</v>
      </c>
      <c r="F25" s="62">
        <v>8.1</v>
      </c>
      <c r="G25" s="80">
        <f t="shared" si="0"/>
        <v>10.31535</v>
      </c>
      <c r="H25" s="80">
        <f t="shared" si="1"/>
        <v>1941.967791</v>
      </c>
    </row>
    <row r="26" spans="1:8" ht="25.5">
      <c r="A26" s="79" t="s">
        <v>129</v>
      </c>
      <c r="B26" s="79">
        <v>96543</v>
      </c>
      <c r="C26" s="78" t="s">
        <v>200</v>
      </c>
      <c r="D26" s="79" t="s">
        <v>128</v>
      </c>
      <c r="E26" s="62">
        <v>13.79</v>
      </c>
      <c r="F26" s="62">
        <v>11.34</v>
      </c>
      <c r="G26" s="80">
        <f t="shared" si="0"/>
        <v>14.44149</v>
      </c>
      <c r="H26" s="80">
        <f t="shared" si="1"/>
        <v>199.1481471</v>
      </c>
    </row>
    <row r="27" spans="1:8" ht="25.5">
      <c r="A27" s="79" t="s">
        <v>135</v>
      </c>
      <c r="B27" s="79">
        <v>96547</v>
      </c>
      <c r="C27" s="78" t="s">
        <v>203</v>
      </c>
      <c r="D27" s="79" t="s">
        <v>128</v>
      </c>
      <c r="E27" s="62">
        <v>146.07</v>
      </c>
      <c r="F27" s="62">
        <v>6.75</v>
      </c>
      <c r="G27" s="80">
        <f t="shared" si="0"/>
        <v>8.596125</v>
      </c>
      <c r="H27" s="80">
        <f t="shared" si="1"/>
        <v>1255.63597875</v>
      </c>
    </row>
    <row r="28" spans="1:8" ht="25.5">
      <c r="A28" s="79" t="s">
        <v>244</v>
      </c>
      <c r="B28" s="79">
        <v>92720</v>
      </c>
      <c r="C28" s="78" t="s">
        <v>201</v>
      </c>
      <c r="D28" s="79" t="s">
        <v>14</v>
      </c>
      <c r="E28" s="62">
        <v>5.4</v>
      </c>
      <c r="F28" s="62">
        <v>416.33</v>
      </c>
      <c r="G28" s="80">
        <f t="shared" si="0"/>
        <v>530.1962550000001</v>
      </c>
      <c r="H28" s="80">
        <f t="shared" si="1"/>
        <v>2863.0597770000004</v>
      </c>
    </row>
    <row r="29" spans="1:8" ht="12.75">
      <c r="A29" s="96" t="s">
        <v>29</v>
      </c>
      <c r="B29" s="105" t="s">
        <v>23</v>
      </c>
      <c r="C29" s="106"/>
      <c r="D29" s="106"/>
      <c r="E29" s="106"/>
      <c r="F29" s="106"/>
      <c r="G29" s="106"/>
      <c r="H29" s="107"/>
    </row>
    <row r="30" spans="1:8" ht="25.5">
      <c r="A30" s="79" t="s">
        <v>30</v>
      </c>
      <c r="B30" s="79">
        <v>96536</v>
      </c>
      <c r="C30" s="78" t="s">
        <v>202</v>
      </c>
      <c r="D30" s="79" t="s">
        <v>24</v>
      </c>
      <c r="E30" s="90">
        <v>43.9</v>
      </c>
      <c r="F30" s="90">
        <v>46.75</v>
      </c>
      <c r="G30" s="80">
        <f>(F30*1.2735)</f>
        <v>59.536125000000006</v>
      </c>
      <c r="H30" s="80">
        <f>(E30*G30)</f>
        <v>2613.6358875</v>
      </c>
    </row>
    <row r="31" spans="1:8" ht="25.5">
      <c r="A31" s="79" t="s">
        <v>136</v>
      </c>
      <c r="B31" s="79">
        <v>96547</v>
      </c>
      <c r="C31" s="78" t="s">
        <v>203</v>
      </c>
      <c r="D31" s="79" t="s">
        <v>128</v>
      </c>
      <c r="E31" s="90">
        <v>186.69</v>
      </c>
      <c r="F31" s="90">
        <v>6.75</v>
      </c>
      <c r="G31" s="80">
        <f>(F31*1.2735)</f>
        <v>8.596125</v>
      </c>
      <c r="H31" s="80">
        <f>(E31*G31)</f>
        <v>1604.8105762500002</v>
      </c>
    </row>
    <row r="32" spans="1:8" ht="25.5">
      <c r="A32" s="79" t="s">
        <v>137</v>
      </c>
      <c r="B32" s="79">
        <v>96546</v>
      </c>
      <c r="C32" s="78" t="s">
        <v>204</v>
      </c>
      <c r="D32" s="79" t="s">
        <v>128</v>
      </c>
      <c r="E32" s="91">
        <v>132.23</v>
      </c>
      <c r="F32" s="62">
        <v>8.1</v>
      </c>
      <c r="G32" s="80">
        <f>(F32*1.2735)</f>
        <v>10.31535</v>
      </c>
      <c r="H32" s="80">
        <f>(E32*G32)</f>
        <v>1363.9987305</v>
      </c>
    </row>
    <row r="33" spans="1:8" ht="25.5">
      <c r="A33" s="79" t="s">
        <v>138</v>
      </c>
      <c r="B33" s="79">
        <v>96543</v>
      </c>
      <c r="C33" s="78" t="s">
        <v>200</v>
      </c>
      <c r="D33" s="79" t="s">
        <v>128</v>
      </c>
      <c r="E33" s="80">
        <v>67.83</v>
      </c>
      <c r="F33" s="91">
        <v>11.34</v>
      </c>
      <c r="G33" s="80">
        <f>(F33*1.2735)</f>
        <v>14.44149</v>
      </c>
      <c r="H33" s="80">
        <f>(E33*G33)</f>
        <v>979.5662666999999</v>
      </c>
    </row>
    <row r="34" spans="1:8" ht="38.25">
      <c r="A34" s="79" t="s">
        <v>139</v>
      </c>
      <c r="B34" s="79">
        <v>96558</v>
      </c>
      <c r="C34" s="78" t="s">
        <v>205</v>
      </c>
      <c r="D34" s="79" t="s">
        <v>14</v>
      </c>
      <c r="E34" s="62">
        <v>3.2</v>
      </c>
      <c r="F34" s="62">
        <v>411.05</v>
      </c>
      <c r="G34" s="80">
        <f>(F34*1.2735)</f>
        <v>523.472175</v>
      </c>
      <c r="H34" s="80">
        <f>(E34*G34)</f>
        <v>1675.11096</v>
      </c>
    </row>
    <row r="35" spans="1:8" ht="12.75">
      <c r="A35" s="101" t="s">
        <v>26</v>
      </c>
      <c r="B35" s="101"/>
      <c r="C35" s="101"/>
      <c r="D35" s="101"/>
      <c r="E35" s="101"/>
      <c r="F35" s="101"/>
      <c r="G35" s="101"/>
      <c r="H35" s="3">
        <f>SUM(H23:H34)</f>
        <v>16001.23879755</v>
      </c>
    </row>
    <row r="36" spans="1:8" ht="13.5" thickBot="1">
      <c r="A36" s="65"/>
      <c r="B36" s="65"/>
      <c r="C36" s="66"/>
      <c r="D36" s="67"/>
      <c r="E36" s="68"/>
      <c r="F36" s="68"/>
      <c r="G36" s="65"/>
      <c r="H36" s="65"/>
    </row>
    <row r="37" spans="1:8" ht="13.5" thickBot="1">
      <c r="A37" s="82">
        <v>4</v>
      </c>
      <c r="B37" s="102" t="s">
        <v>159</v>
      </c>
      <c r="C37" s="103"/>
      <c r="D37" s="103"/>
      <c r="E37" s="103"/>
      <c r="F37" s="103"/>
      <c r="G37" s="103"/>
      <c r="H37" s="104"/>
    </row>
    <row r="38" spans="1:8" ht="12.75">
      <c r="A38" s="96" t="s">
        <v>36</v>
      </c>
      <c r="B38" s="108" t="s">
        <v>96</v>
      </c>
      <c r="C38" s="109"/>
      <c r="D38" s="109"/>
      <c r="E38" s="109"/>
      <c r="F38" s="109"/>
      <c r="G38" s="109"/>
      <c r="H38" s="110"/>
    </row>
    <row r="39" spans="1:8" ht="51">
      <c r="A39" s="79" t="s">
        <v>31</v>
      </c>
      <c r="B39" s="79">
        <v>92412</v>
      </c>
      <c r="C39" s="78" t="s">
        <v>206</v>
      </c>
      <c r="D39" s="79" t="s">
        <v>24</v>
      </c>
      <c r="E39" s="90">
        <v>57.02</v>
      </c>
      <c r="F39" s="90">
        <v>71.72</v>
      </c>
      <c r="G39" s="80">
        <f>(F39*1.2735)</f>
        <v>91.33542</v>
      </c>
      <c r="H39" s="80">
        <f aca="true" t="shared" si="2" ref="H39:H53">(E39*G39)</f>
        <v>5207.9456484</v>
      </c>
    </row>
    <row r="40" spans="1:8" ht="38.25">
      <c r="A40" s="79" t="s">
        <v>140</v>
      </c>
      <c r="B40" s="79">
        <v>92779</v>
      </c>
      <c r="C40" s="78" t="s">
        <v>207</v>
      </c>
      <c r="D40" s="79" t="s">
        <v>128</v>
      </c>
      <c r="E40" s="90">
        <v>288.44</v>
      </c>
      <c r="F40" s="90">
        <v>6.65</v>
      </c>
      <c r="G40" s="80">
        <f>(F40*1.2735)</f>
        <v>8.468775</v>
      </c>
      <c r="H40" s="80">
        <f t="shared" si="2"/>
        <v>2442.7334610000003</v>
      </c>
    </row>
    <row r="41" spans="1:8" ht="38.25">
      <c r="A41" s="79" t="s">
        <v>141</v>
      </c>
      <c r="B41" s="79">
        <v>92775</v>
      </c>
      <c r="C41" s="78" t="s">
        <v>208</v>
      </c>
      <c r="D41" s="79" t="s">
        <v>128</v>
      </c>
      <c r="E41" s="90">
        <v>59.94</v>
      </c>
      <c r="F41" s="91">
        <v>11.43</v>
      </c>
      <c r="G41" s="80">
        <f>(F41*1.2735)</f>
        <v>14.556105</v>
      </c>
      <c r="H41" s="80">
        <f t="shared" si="2"/>
        <v>872.4929337</v>
      </c>
    </row>
    <row r="42" spans="1:8" ht="38.25">
      <c r="A42" s="79" t="s">
        <v>142</v>
      </c>
      <c r="B42" s="79">
        <v>92778</v>
      </c>
      <c r="C42" s="78" t="s">
        <v>213</v>
      </c>
      <c r="D42" s="79" t="s">
        <v>128</v>
      </c>
      <c r="E42" s="90">
        <v>61.6</v>
      </c>
      <c r="F42" s="91">
        <v>8.04</v>
      </c>
      <c r="G42" s="80">
        <f>(F42*1.2735)</f>
        <v>10.23894</v>
      </c>
      <c r="H42" s="80">
        <f t="shared" si="2"/>
        <v>630.718704</v>
      </c>
    </row>
    <row r="43" spans="1:8" ht="38.25">
      <c r="A43" s="79" t="s">
        <v>280</v>
      </c>
      <c r="B43" s="79">
        <v>92720</v>
      </c>
      <c r="C43" s="78" t="s">
        <v>209</v>
      </c>
      <c r="D43" s="79" t="s">
        <v>14</v>
      </c>
      <c r="E43" s="62">
        <v>2.74</v>
      </c>
      <c r="F43" s="62">
        <v>392.61</v>
      </c>
      <c r="G43" s="80">
        <f>(F43*1.2735)</f>
        <v>499.98883500000005</v>
      </c>
      <c r="H43" s="80">
        <f t="shared" si="2"/>
        <v>1369.9694079000003</v>
      </c>
    </row>
    <row r="44" spans="1:8" ht="12.75">
      <c r="A44" s="96" t="s">
        <v>37</v>
      </c>
      <c r="B44" s="105" t="s">
        <v>97</v>
      </c>
      <c r="C44" s="106"/>
      <c r="D44" s="106"/>
      <c r="E44" s="106"/>
      <c r="F44" s="106"/>
      <c r="G44" s="106"/>
      <c r="H44" s="107"/>
    </row>
    <row r="45" spans="1:8" ht="38.25">
      <c r="A45" s="79" t="s">
        <v>32</v>
      </c>
      <c r="B45" s="79">
        <v>92448</v>
      </c>
      <c r="C45" s="78" t="s">
        <v>212</v>
      </c>
      <c r="D45" s="79" t="s">
        <v>24</v>
      </c>
      <c r="E45" s="90">
        <v>50.06</v>
      </c>
      <c r="F45" s="90">
        <v>82.17</v>
      </c>
      <c r="G45" s="80">
        <f>(F45*1.2735)</f>
        <v>104.643495</v>
      </c>
      <c r="H45" s="80">
        <f t="shared" si="2"/>
        <v>5238.4533597</v>
      </c>
    </row>
    <row r="46" spans="1:8" ht="38.25">
      <c r="A46" s="79" t="s">
        <v>143</v>
      </c>
      <c r="B46" s="79">
        <v>92778</v>
      </c>
      <c r="C46" s="78" t="s">
        <v>213</v>
      </c>
      <c r="D46" s="79" t="s">
        <v>128</v>
      </c>
      <c r="E46" s="90">
        <v>249.25</v>
      </c>
      <c r="F46" s="62">
        <v>8.04</v>
      </c>
      <c r="G46" s="80">
        <f>(F46*1.2735)</f>
        <v>10.23894</v>
      </c>
      <c r="H46" s="80">
        <f t="shared" si="2"/>
        <v>2552.0557949999998</v>
      </c>
    </row>
    <row r="47" spans="1:8" ht="38.25">
      <c r="A47" s="79" t="s">
        <v>144</v>
      </c>
      <c r="B47" s="79">
        <v>92779</v>
      </c>
      <c r="C47" s="78" t="s">
        <v>214</v>
      </c>
      <c r="D47" s="79" t="s">
        <v>128</v>
      </c>
      <c r="E47" s="91">
        <v>4.84</v>
      </c>
      <c r="F47" s="91">
        <v>6.65</v>
      </c>
      <c r="G47" s="80">
        <f>(F47*1.2735)</f>
        <v>8.468775</v>
      </c>
      <c r="H47" s="80">
        <f t="shared" si="2"/>
        <v>40.988871</v>
      </c>
    </row>
    <row r="48" spans="1:8" ht="38.25">
      <c r="A48" s="79" t="s">
        <v>145</v>
      </c>
      <c r="B48" s="79">
        <v>92775</v>
      </c>
      <c r="C48" s="78" t="s">
        <v>208</v>
      </c>
      <c r="D48" s="79" t="s">
        <v>128</v>
      </c>
      <c r="E48" s="62">
        <v>74.79</v>
      </c>
      <c r="F48" s="62">
        <v>11.43</v>
      </c>
      <c r="G48" s="80">
        <f>(F48*1.2735)</f>
        <v>14.556105</v>
      </c>
      <c r="H48" s="80">
        <f t="shared" si="2"/>
        <v>1088.65109295</v>
      </c>
    </row>
    <row r="49" spans="1:8" ht="51">
      <c r="A49" s="79" t="s">
        <v>215</v>
      </c>
      <c r="B49" s="79">
        <v>92723</v>
      </c>
      <c r="C49" s="78" t="s">
        <v>216</v>
      </c>
      <c r="D49" s="79" t="s">
        <v>128</v>
      </c>
      <c r="E49" s="62">
        <v>3.68</v>
      </c>
      <c r="F49" s="62">
        <v>377.99</v>
      </c>
      <c r="G49" s="80">
        <f>(F49*1.2735)</f>
        <v>481.370265</v>
      </c>
      <c r="H49" s="80">
        <f>(E49*G49)</f>
        <v>1771.4425752000002</v>
      </c>
    </row>
    <row r="50" spans="1:8" ht="12.75">
      <c r="A50" s="96" t="s">
        <v>38</v>
      </c>
      <c r="B50" s="105" t="s">
        <v>130</v>
      </c>
      <c r="C50" s="106"/>
      <c r="D50" s="106"/>
      <c r="E50" s="106"/>
      <c r="F50" s="106"/>
      <c r="G50" s="106"/>
      <c r="H50" s="107"/>
    </row>
    <row r="51" spans="1:8" ht="12.75">
      <c r="A51" s="79" t="s">
        <v>39</v>
      </c>
      <c r="B51" s="79">
        <v>93187</v>
      </c>
      <c r="C51" s="78" t="s">
        <v>217</v>
      </c>
      <c r="D51" s="79" t="s">
        <v>58</v>
      </c>
      <c r="E51" s="91">
        <v>11.65</v>
      </c>
      <c r="F51" s="90">
        <v>51.78</v>
      </c>
      <c r="G51" s="80">
        <f>(F51*1.2735)</f>
        <v>65.94183000000001</v>
      </c>
      <c r="H51" s="80">
        <f t="shared" si="2"/>
        <v>768.2223195000001</v>
      </c>
    </row>
    <row r="52" spans="1:8" ht="12.75">
      <c r="A52" s="79" t="s">
        <v>146</v>
      </c>
      <c r="B52" s="79">
        <v>93188</v>
      </c>
      <c r="C52" s="78" t="s">
        <v>219</v>
      </c>
      <c r="D52" s="79" t="s">
        <v>58</v>
      </c>
      <c r="E52" s="91">
        <v>13.6</v>
      </c>
      <c r="F52" s="91">
        <v>49.17</v>
      </c>
      <c r="G52" s="80">
        <f>(F52*1.2735)</f>
        <v>62.61799500000001</v>
      </c>
      <c r="H52" s="80">
        <f t="shared" si="2"/>
        <v>851.6047320000001</v>
      </c>
    </row>
    <row r="53" spans="1:8" ht="25.5">
      <c r="A53" s="79" t="s">
        <v>147</v>
      </c>
      <c r="B53" s="79">
        <v>93197</v>
      </c>
      <c r="C53" s="78" t="s">
        <v>218</v>
      </c>
      <c r="D53" s="79" t="s">
        <v>58</v>
      </c>
      <c r="E53" s="91">
        <v>11.65</v>
      </c>
      <c r="F53" s="90">
        <v>49.17</v>
      </c>
      <c r="G53" s="80">
        <f>(F53*1.2735)</f>
        <v>62.61799500000001</v>
      </c>
      <c r="H53" s="80">
        <f t="shared" si="2"/>
        <v>729.4996417500001</v>
      </c>
    </row>
    <row r="54" spans="1:8" ht="12.75">
      <c r="A54" s="96" t="s">
        <v>40</v>
      </c>
      <c r="B54" s="105" t="s">
        <v>35</v>
      </c>
      <c r="C54" s="106"/>
      <c r="D54" s="106"/>
      <c r="E54" s="106"/>
      <c r="F54" s="106"/>
      <c r="G54" s="106"/>
      <c r="H54" s="107"/>
    </row>
    <row r="55" spans="1:8" ht="38.25">
      <c r="A55" s="79" t="s">
        <v>33</v>
      </c>
      <c r="B55" s="79" t="s">
        <v>211</v>
      </c>
      <c r="C55" s="78" t="s">
        <v>210</v>
      </c>
      <c r="D55" s="79" t="s">
        <v>24</v>
      </c>
      <c r="E55" s="62">
        <v>70.5</v>
      </c>
      <c r="F55" s="62">
        <v>78.79</v>
      </c>
      <c r="G55" s="80">
        <f>(F55*1.2735)</f>
        <v>100.33906500000002</v>
      </c>
      <c r="H55" s="80">
        <f>(E55*G55)</f>
        <v>7073.904082500001</v>
      </c>
    </row>
    <row r="56" spans="1:8" ht="12.75">
      <c r="A56" s="96" t="s">
        <v>245</v>
      </c>
      <c r="B56" s="105" t="s">
        <v>246</v>
      </c>
      <c r="C56" s="106"/>
      <c r="D56" s="106"/>
      <c r="E56" s="106"/>
      <c r="F56" s="106"/>
      <c r="G56" s="106"/>
      <c r="H56" s="107"/>
    </row>
    <row r="57" spans="1:8" ht="38.25">
      <c r="A57" s="79" t="s">
        <v>255</v>
      </c>
      <c r="B57" s="79">
        <v>92521</v>
      </c>
      <c r="C57" s="78" t="s">
        <v>247</v>
      </c>
      <c r="D57" s="79" t="s">
        <v>24</v>
      </c>
      <c r="E57" s="62">
        <v>20.36</v>
      </c>
      <c r="F57" s="62">
        <v>20.26</v>
      </c>
      <c r="G57" s="80">
        <f>(F57*1.2735)</f>
        <v>25.801110000000005</v>
      </c>
      <c r="H57" s="80">
        <f>(E57*G57)</f>
        <v>525.3105996</v>
      </c>
    </row>
    <row r="58" spans="1:8" ht="38.25">
      <c r="A58" s="79" t="s">
        <v>256</v>
      </c>
      <c r="B58" s="79">
        <v>92768</v>
      </c>
      <c r="C58" s="78" t="s">
        <v>249</v>
      </c>
      <c r="D58" s="79" t="s">
        <v>128</v>
      </c>
      <c r="E58" s="62">
        <v>43.13</v>
      </c>
      <c r="F58" s="62">
        <v>8.38</v>
      </c>
      <c r="G58" s="80">
        <f>(F58*1.2735)</f>
        <v>10.671930000000001</v>
      </c>
      <c r="H58" s="80">
        <f>(E58*G58)</f>
        <v>460.2803409000001</v>
      </c>
    </row>
    <row r="59" spans="1:8" ht="38.25">
      <c r="A59" s="79" t="s">
        <v>257</v>
      </c>
      <c r="B59" s="79">
        <v>92770</v>
      </c>
      <c r="C59" s="78" t="s">
        <v>250</v>
      </c>
      <c r="D59" s="79" t="s">
        <v>128</v>
      </c>
      <c r="E59" s="62">
        <v>55.4</v>
      </c>
      <c r="F59" s="62">
        <v>7.51</v>
      </c>
      <c r="G59" s="80">
        <f>(F59*1.2735)</f>
        <v>9.563985</v>
      </c>
      <c r="H59" s="80">
        <f>(E59*G59)</f>
        <v>529.844769</v>
      </c>
    </row>
    <row r="60" spans="1:8" ht="51">
      <c r="A60" s="79" t="s">
        <v>258</v>
      </c>
      <c r="B60" s="79">
        <v>92725</v>
      </c>
      <c r="C60" s="78" t="s">
        <v>248</v>
      </c>
      <c r="D60" s="79" t="s">
        <v>14</v>
      </c>
      <c r="E60" s="62">
        <v>1.8</v>
      </c>
      <c r="F60" s="62">
        <v>374.21</v>
      </c>
      <c r="G60" s="80">
        <f>(F60*1.2735)</f>
        <v>476.556435</v>
      </c>
      <c r="H60" s="80">
        <f>(E60*G60)</f>
        <v>857.801583</v>
      </c>
    </row>
    <row r="61" spans="1:8" ht="12.75">
      <c r="A61" s="96" t="s">
        <v>259</v>
      </c>
      <c r="B61" s="105" t="s">
        <v>254</v>
      </c>
      <c r="C61" s="106"/>
      <c r="D61" s="106"/>
      <c r="E61" s="106"/>
      <c r="F61" s="106"/>
      <c r="G61" s="106"/>
      <c r="H61" s="107"/>
    </row>
    <row r="62" spans="1:8" ht="51">
      <c r="A62" s="79" t="s">
        <v>260</v>
      </c>
      <c r="B62" s="79">
        <v>92412</v>
      </c>
      <c r="C62" s="78" t="s">
        <v>206</v>
      </c>
      <c r="D62" s="79" t="s">
        <v>24</v>
      </c>
      <c r="E62" s="90">
        <v>16.83</v>
      </c>
      <c r="F62" s="90">
        <v>71.72</v>
      </c>
      <c r="G62" s="80">
        <f>(F62*1.2735)</f>
        <v>91.33542</v>
      </c>
      <c r="H62" s="80">
        <f>(E62*G62)</f>
        <v>1537.1751186</v>
      </c>
    </row>
    <row r="63" spans="1:8" ht="38.25">
      <c r="A63" s="79" t="s">
        <v>261</v>
      </c>
      <c r="B63" s="79">
        <v>92775</v>
      </c>
      <c r="C63" s="78" t="s">
        <v>208</v>
      </c>
      <c r="D63" s="79" t="s">
        <v>128</v>
      </c>
      <c r="E63" s="90">
        <v>33.98</v>
      </c>
      <c r="F63" s="91">
        <v>11.43</v>
      </c>
      <c r="G63" s="80">
        <f>(F63*1.2735)</f>
        <v>14.556105</v>
      </c>
      <c r="H63" s="80">
        <f>(E63*G63)</f>
        <v>494.61644789999997</v>
      </c>
    </row>
    <row r="64" spans="1:8" ht="38.25">
      <c r="A64" s="79" t="s">
        <v>263</v>
      </c>
      <c r="B64" s="79">
        <v>92777</v>
      </c>
      <c r="C64" s="78" t="s">
        <v>295</v>
      </c>
      <c r="D64" s="79" t="s">
        <v>128</v>
      </c>
      <c r="E64" s="90">
        <v>56.25</v>
      </c>
      <c r="F64" s="62">
        <v>9.23</v>
      </c>
      <c r="G64" s="80">
        <f>(F64*1.2735)</f>
        <v>11.754405000000002</v>
      </c>
      <c r="H64" s="80">
        <f>(E64*G64)</f>
        <v>661.1852812500001</v>
      </c>
    </row>
    <row r="65" spans="1:8" ht="38.25">
      <c r="A65" s="79" t="s">
        <v>262</v>
      </c>
      <c r="B65" s="79">
        <v>92720</v>
      </c>
      <c r="C65" s="78" t="s">
        <v>209</v>
      </c>
      <c r="D65" s="79" t="s">
        <v>14</v>
      </c>
      <c r="E65" s="62">
        <v>1.26</v>
      </c>
      <c r="F65" s="62">
        <v>392.61</v>
      </c>
      <c r="G65" s="80">
        <f>(F65*1.2735)</f>
        <v>499.98883500000005</v>
      </c>
      <c r="H65" s="80">
        <f>(E65*G65)</f>
        <v>629.9859321</v>
      </c>
    </row>
    <row r="66" spans="1:8" ht="12.75">
      <c r="A66" s="101" t="s">
        <v>41</v>
      </c>
      <c r="B66" s="101"/>
      <c r="C66" s="101"/>
      <c r="D66" s="101"/>
      <c r="E66" s="101"/>
      <c r="F66" s="101"/>
      <c r="G66" s="101"/>
      <c r="H66" s="3">
        <f>SUM(H38:H65)</f>
        <v>36334.88269694999</v>
      </c>
    </row>
    <row r="67" spans="1:8" ht="13.5" thickBot="1">
      <c r="A67" s="65"/>
      <c r="B67" s="65"/>
      <c r="C67" s="66"/>
      <c r="D67" s="67"/>
      <c r="E67" s="68"/>
      <c r="F67" s="68"/>
      <c r="G67" s="65"/>
      <c r="H67" s="65"/>
    </row>
    <row r="68" spans="1:8" ht="13.5" thickBot="1">
      <c r="A68" s="82">
        <v>5</v>
      </c>
      <c r="B68" s="102" t="s">
        <v>42</v>
      </c>
      <c r="C68" s="103"/>
      <c r="D68" s="103"/>
      <c r="E68" s="103"/>
      <c r="F68" s="103"/>
      <c r="G68" s="103"/>
      <c r="H68" s="104"/>
    </row>
    <row r="69" spans="1:8" ht="12.75">
      <c r="A69" s="96" t="s">
        <v>264</v>
      </c>
      <c r="B69" s="105" t="s">
        <v>276</v>
      </c>
      <c r="C69" s="106"/>
      <c r="D69" s="106"/>
      <c r="E69" s="106"/>
      <c r="F69" s="106"/>
      <c r="G69" s="106"/>
      <c r="H69" s="107"/>
    </row>
    <row r="70" spans="1:8" ht="25.5">
      <c r="A70" s="83" t="s">
        <v>45</v>
      </c>
      <c r="B70" s="83">
        <v>97622</v>
      </c>
      <c r="C70" s="78" t="s">
        <v>279</v>
      </c>
      <c r="D70" s="83" t="s">
        <v>14</v>
      </c>
      <c r="E70" s="63">
        <v>4.17</v>
      </c>
      <c r="F70" s="63">
        <v>38.36</v>
      </c>
      <c r="G70" s="12">
        <f>(F70*1.2735)</f>
        <v>48.85146</v>
      </c>
      <c r="H70" s="3">
        <f>(E70*G70)</f>
        <v>203.71058820000002</v>
      </c>
    </row>
    <row r="71" spans="1:8" ht="12.75">
      <c r="A71" s="96" t="s">
        <v>277</v>
      </c>
      <c r="B71" s="105" t="s">
        <v>44</v>
      </c>
      <c r="C71" s="106"/>
      <c r="D71" s="106"/>
      <c r="E71" s="106"/>
      <c r="F71" s="106"/>
      <c r="G71" s="106"/>
      <c r="H71" s="107"/>
    </row>
    <row r="72" spans="1:8" ht="51">
      <c r="A72" s="83" t="s">
        <v>278</v>
      </c>
      <c r="B72" s="83">
        <v>87509</v>
      </c>
      <c r="C72" s="78" t="s">
        <v>173</v>
      </c>
      <c r="D72" s="83" t="s">
        <v>24</v>
      </c>
      <c r="E72" s="63">
        <v>218.91</v>
      </c>
      <c r="F72" s="63">
        <v>87.07</v>
      </c>
      <c r="G72" s="12">
        <f>(F72*1.2735)</f>
        <v>110.883645</v>
      </c>
      <c r="H72" s="3">
        <f>(E72*G72)</f>
        <v>24273.53872695</v>
      </c>
    </row>
    <row r="73" spans="1:8" ht="12.75">
      <c r="A73" s="101" t="s">
        <v>46</v>
      </c>
      <c r="B73" s="101"/>
      <c r="C73" s="101"/>
      <c r="D73" s="101"/>
      <c r="E73" s="101"/>
      <c r="F73" s="101"/>
      <c r="G73" s="101"/>
      <c r="H73" s="3">
        <f>SUM(H70:H72)</f>
        <v>24477.24931515</v>
      </c>
    </row>
    <row r="74" spans="1:8" ht="13.5" thickBot="1">
      <c r="A74" s="69"/>
      <c r="B74" s="69"/>
      <c r="C74" s="70"/>
      <c r="D74" s="71"/>
      <c r="E74" s="72"/>
      <c r="F74" s="72"/>
      <c r="G74" s="69"/>
      <c r="H74" s="69"/>
    </row>
    <row r="75" spans="1:8" ht="13.5" thickBot="1">
      <c r="A75" s="82">
        <v>6</v>
      </c>
      <c r="B75" s="102" t="s">
        <v>48</v>
      </c>
      <c r="C75" s="103"/>
      <c r="D75" s="103"/>
      <c r="E75" s="103"/>
      <c r="F75" s="103"/>
      <c r="G75" s="103"/>
      <c r="H75" s="104"/>
    </row>
    <row r="76" spans="1:8" ht="17.25" customHeight="1">
      <c r="A76" s="96" t="s">
        <v>265</v>
      </c>
      <c r="B76" s="105" t="s">
        <v>49</v>
      </c>
      <c r="C76" s="106"/>
      <c r="D76" s="106"/>
      <c r="E76" s="106"/>
      <c r="F76" s="106"/>
      <c r="G76" s="106"/>
      <c r="H76" s="107"/>
    </row>
    <row r="77" spans="1:8" ht="51">
      <c r="A77" s="83" t="s">
        <v>50</v>
      </c>
      <c r="B77" s="83">
        <v>90844</v>
      </c>
      <c r="C77" s="78" t="s">
        <v>174</v>
      </c>
      <c r="D77" s="83" t="s">
        <v>12</v>
      </c>
      <c r="E77" s="3">
        <v>5</v>
      </c>
      <c r="F77" s="3">
        <v>813.29</v>
      </c>
      <c r="G77" s="12">
        <f>(F77*1.2735)</f>
        <v>1035.724815</v>
      </c>
      <c r="H77" s="3">
        <f>(E77*G77)</f>
        <v>5178.624075</v>
      </c>
    </row>
    <row r="78" spans="1:8" ht="12.75">
      <c r="A78" s="96" t="s">
        <v>266</v>
      </c>
      <c r="B78" s="105" t="s">
        <v>107</v>
      </c>
      <c r="C78" s="106"/>
      <c r="D78" s="106"/>
      <c r="E78" s="106"/>
      <c r="F78" s="106"/>
      <c r="G78" s="106"/>
      <c r="H78" s="107"/>
    </row>
    <row r="79" spans="1:8" ht="12.75">
      <c r="A79" s="83" t="s">
        <v>51</v>
      </c>
      <c r="B79" s="83">
        <v>100701</v>
      </c>
      <c r="C79" s="78" t="s">
        <v>175</v>
      </c>
      <c r="D79" s="83" t="s">
        <v>24</v>
      </c>
      <c r="E79" s="3">
        <v>9.24</v>
      </c>
      <c r="F79" s="3">
        <v>387.34</v>
      </c>
      <c r="G79" s="12">
        <f>(F79*1.2735)</f>
        <v>493.27749</v>
      </c>
      <c r="H79" s="3">
        <f>(E79*G79)</f>
        <v>4557.8840076</v>
      </c>
    </row>
    <row r="80" spans="1:8" ht="12.75">
      <c r="A80" s="96" t="s">
        <v>267</v>
      </c>
      <c r="B80" s="105" t="s">
        <v>251</v>
      </c>
      <c r="C80" s="106"/>
      <c r="D80" s="106"/>
      <c r="E80" s="106"/>
      <c r="F80" s="106"/>
      <c r="G80" s="106"/>
      <c r="H80" s="107"/>
    </row>
    <row r="81" spans="1:8" ht="25.5">
      <c r="A81" s="83" t="s">
        <v>108</v>
      </c>
      <c r="B81" s="83" t="s">
        <v>176</v>
      </c>
      <c r="C81" s="78" t="s">
        <v>179</v>
      </c>
      <c r="D81" s="83" t="s">
        <v>12</v>
      </c>
      <c r="E81" s="3">
        <v>1</v>
      </c>
      <c r="F81" s="3">
        <v>2073.18</v>
      </c>
      <c r="G81" s="12">
        <f>(F81*1.2735)</f>
        <v>2640.19473</v>
      </c>
      <c r="H81" s="3">
        <f>(E81*G81)</f>
        <v>2640.19473</v>
      </c>
    </row>
    <row r="82" spans="1:8" ht="12.75">
      <c r="A82" s="96" t="s">
        <v>268</v>
      </c>
      <c r="B82" s="105" t="s">
        <v>134</v>
      </c>
      <c r="C82" s="106"/>
      <c r="D82" s="106"/>
      <c r="E82" s="106"/>
      <c r="F82" s="106"/>
      <c r="G82" s="106"/>
      <c r="H82" s="107"/>
    </row>
    <row r="83" spans="1:8" ht="38.25">
      <c r="A83" s="83" t="s">
        <v>269</v>
      </c>
      <c r="B83" s="83">
        <v>94569</v>
      </c>
      <c r="C83" s="78" t="s">
        <v>177</v>
      </c>
      <c r="D83" s="83" t="s">
        <v>24</v>
      </c>
      <c r="E83" s="3">
        <v>4.38</v>
      </c>
      <c r="F83" s="3">
        <v>486.1</v>
      </c>
      <c r="G83" s="12">
        <f>(F83*1.2735)</f>
        <v>619.04835</v>
      </c>
      <c r="H83" s="3">
        <f>(E83*G83)</f>
        <v>2711.4317730000002</v>
      </c>
    </row>
    <row r="84" spans="1:8" ht="51">
      <c r="A84" s="83" t="s">
        <v>270</v>
      </c>
      <c r="B84" s="83">
        <v>94570</v>
      </c>
      <c r="C84" s="78" t="s">
        <v>178</v>
      </c>
      <c r="D84" s="83" t="s">
        <v>24</v>
      </c>
      <c r="E84" s="3">
        <v>6.24</v>
      </c>
      <c r="F84" s="3">
        <v>308.15</v>
      </c>
      <c r="G84" s="12">
        <f>(F84*1.2735)</f>
        <v>392.42902499999997</v>
      </c>
      <c r="H84" s="3">
        <f>(E84*G84)</f>
        <v>2448.7571159999998</v>
      </c>
    </row>
    <row r="85" spans="1:8" ht="12.75">
      <c r="A85" s="96" t="s">
        <v>289</v>
      </c>
      <c r="B85" s="105" t="s">
        <v>291</v>
      </c>
      <c r="C85" s="106"/>
      <c r="D85" s="106"/>
      <c r="E85" s="106"/>
      <c r="F85" s="106"/>
      <c r="G85" s="106"/>
      <c r="H85" s="107"/>
    </row>
    <row r="86" spans="1:8" ht="25.5">
      <c r="A86" s="83" t="s">
        <v>290</v>
      </c>
      <c r="B86" s="83">
        <v>72120</v>
      </c>
      <c r="C86" s="78" t="s">
        <v>304</v>
      </c>
      <c r="D86" s="83" t="s">
        <v>24</v>
      </c>
      <c r="E86" s="3">
        <v>5.8</v>
      </c>
      <c r="F86" s="3">
        <v>191.81</v>
      </c>
      <c r="G86" s="12">
        <f>(F86*1.2735)</f>
        <v>244.270035</v>
      </c>
      <c r="H86" s="3">
        <f>(E86*G86)</f>
        <v>1416.766203</v>
      </c>
    </row>
    <row r="87" spans="1:8" ht="12.75">
      <c r="A87" s="101" t="s">
        <v>52</v>
      </c>
      <c r="B87" s="101"/>
      <c r="C87" s="101"/>
      <c r="D87" s="101"/>
      <c r="E87" s="101"/>
      <c r="F87" s="101"/>
      <c r="G87" s="101"/>
      <c r="H87" s="3">
        <f>SUM(H77:H86)</f>
        <v>18953.6579046</v>
      </c>
    </row>
    <row r="88" spans="1:8" ht="13.5" thickBot="1">
      <c r="A88" s="65"/>
      <c r="B88" s="65"/>
      <c r="C88" s="66"/>
      <c r="D88" s="67"/>
      <c r="E88" s="68"/>
      <c r="F88" s="68"/>
      <c r="G88" s="65"/>
      <c r="H88" s="65"/>
    </row>
    <row r="89" spans="1:8" ht="13.5" thickBot="1">
      <c r="A89" s="82">
        <v>7</v>
      </c>
      <c r="B89" s="102" t="s">
        <v>53</v>
      </c>
      <c r="C89" s="103"/>
      <c r="D89" s="103"/>
      <c r="E89" s="103"/>
      <c r="F89" s="103"/>
      <c r="G89" s="103"/>
      <c r="H89" s="104"/>
    </row>
    <row r="90" spans="1:8" ht="51">
      <c r="A90" s="83" t="s">
        <v>55</v>
      </c>
      <c r="B90" s="83">
        <v>92566</v>
      </c>
      <c r="C90" s="78" t="s">
        <v>292</v>
      </c>
      <c r="D90" s="83" t="s">
        <v>24</v>
      </c>
      <c r="E90" s="3">
        <v>75</v>
      </c>
      <c r="F90" s="3">
        <v>16.41</v>
      </c>
      <c r="G90" s="12">
        <f aca="true" t="shared" si="3" ref="G90:G95">(F90*1.2735)</f>
        <v>20.898135</v>
      </c>
      <c r="H90" s="3">
        <f aca="true" t="shared" si="4" ref="H90:H95">(E90*G90)</f>
        <v>1567.360125</v>
      </c>
    </row>
    <row r="91" spans="1:8" ht="38.25">
      <c r="A91" s="83" t="s">
        <v>56</v>
      </c>
      <c r="B91" s="83">
        <v>92543</v>
      </c>
      <c r="C91" s="78" t="s">
        <v>220</v>
      </c>
      <c r="D91" s="83" t="s">
        <v>24</v>
      </c>
      <c r="E91" s="3">
        <v>75</v>
      </c>
      <c r="F91" s="3">
        <v>15.77</v>
      </c>
      <c r="G91" s="12">
        <f t="shared" si="3"/>
        <v>20.083095</v>
      </c>
      <c r="H91" s="3">
        <f t="shared" si="4"/>
        <v>1506.232125</v>
      </c>
    </row>
    <row r="92" spans="1:8" ht="25.5">
      <c r="A92" s="83" t="s">
        <v>57</v>
      </c>
      <c r="B92" s="83">
        <v>94213</v>
      </c>
      <c r="C92" s="78" t="s">
        <v>180</v>
      </c>
      <c r="D92" s="83" t="s">
        <v>24</v>
      </c>
      <c r="E92" s="3">
        <v>75</v>
      </c>
      <c r="F92" s="3">
        <v>42.78</v>
      </c>
      <c r="G92" s="12">
        <f t="shared" si="3"/>
        <v>54.48033</v>
      </c>
      <c r="H92" s="3">
        <f t="shared" si="4"/>
        <v>4086.02475</v>
      </c>
    </row>
    <row r="93" spans="1:8" ht="25.5">
      <c r="A93" s="83" t="s">
        <v>271</v>
      </c>
      <c r="B93" s="83">
        <v>94227</v>
      </c>
      <c r="C93" s="78" t="s">
        <v>181</v>
      </c>
      <c r="D93" s="83" t="s">
        <v>58</v>
      </c>
      <c r="E93" s="3">
        <v>8</v>
      </c>
      <c r="F93" s="3">
        <v>37.38</v>
      </c>
      <c r="G93" s="12">
        <f t="shared" si="3"/>
        <v>47.60343</v>
      </c>
      <c r="H93" s="3">
        <f t="shared" si="4"/>
        <v>380.82744</v>
      </c>
    </row>
    <row r="94" spans="1:8" ht="25.5">
      <c r="A94" s="83" t="s">
        <v>296</v>
      </c>
      <c r="B94" s="83">
        <v>20213</v>
      </c>
      <c r="C94" s="78" t="s">
        <v>303</v>
      </c>
      <c r="D94" s="83" t="s">
        <v>58</v>
      </c>
      <c r="E94" s="3">
        <v>82.1</v>
      </c>
      <c r="F94" s="3">
        <v>20.35</v>
      </c>
      <c r="G94" s="12">
        <f t="shared" si="3"/>
        <v>25.915725000000002</v>
      </c>
      <c r="H94" s="3">
        <f t="shared" si="4"/>
        <v>2127.6810225</v>
      </c>
    </row>
    <row r="95" spans="1:8" ht="25.5">
      <c r="A95" s="83" t="s">
        <v>297</v>
      </c>
      <c r="B95" s="83" t="s">
        <v>298</v>
      </c>
      <c r="C95" s="78" t="s">
        <v>299</v>
      </c>
      <c r="D95" s="83" t="s">
        <v>24</v>
      </c>
      <c r="E95" s="3">
        <v>46.56</v>
      </c>
      <c r="F95" s="3">
        <v>89.99</v>
      </c>
      <c r="G95" s="12">
        <f t="shared" si="3"/>
        <v>114.602265</v>
      </c>
      <c r="H95" s="3">
        <f t="shared" si="4"/>
        <v>5335.8814584</v>
      </c>
    </row>
    <row r="96" spans="1:8" ht="12.75">
      <c r="A96" s="101" t="s">
        <v>59</v>
      </c>
      <c r="B96" s="101"/>
      <c r="C96" s="101"/>
      <c r="D96" s="101"/>
      <c r="E96" s="101"/>
      <c r="F96" s="101"/>
      <c r="G96" s="101"/>
      <c r="H96" s="3">
        <f>SUM(H90:H95)</f>
        <v>15004.0069209</v>
      </c>
    </row>
    <row r="97" spans="1:8" ht="13.5" thickBot="1">
      <c r="A97" s="69"/>
      <c r="B97" s="69"/>
      <c r="C97" s="73"/>
      <c r="D97" s="71"/>
      <c r="E97" s="72"/>
      <c r="F97" s="72"/>
      <c r="G97" s="69"/>
      <c r="H97" s="69"/>
    </row>
    <row r="98" spans="1:8" ht="13.5" thickBot="1">
      <c r="A98" s="82">
        <v>8</v>
      </c>
      <c r="B98" s="102" t="s">
        <v>61</v>
      </c>
      <c r="C98" s="103"/>
      <c r="D98" s="103"/>
      <c r="E98" s="103"/>
      <c r="F98" s="103"/>
      <c r="G98" s="103"/>
      <c r="H98" s="104"/>
    </row>
    <row r="99" spans="1:8" ht="25.5">
      <c r="A99" s="83" t="s">
        <v>62</v>
      </c>
      <c r="B99" s="83">
        <v>98557</v>
      </c>
      <c r="C99" s="78" t="s">
        <v>182</v>
      </c>
      <c r="D99" s="83" t="s">
        <v>24</v>
      </c>
      <c r="E99" s="64">
        <v>15.84</v>
      </c>
      <c r="F99" s="64">
        <v>30.34</v>
      </c>
      <c r="G99" s="12">
        <f>(F99*1.2735)</f>
        <v>38.63799</v>
      </c>
      <c r="H99" s="3">
        <f>(E99*G99)</f>
        <v>612.0257616</v>
      </c>
    </row>
    <row r="100" spans="1:8" ht="12.75">
      <c r="A100" s="101" t="s">
        <v>63</v>
      </c>
      <c r="B100" s="101"/>
      <c r="C100" s="101"/>
      <c r="D100" s="101"/>
      <c r="E100" s="101"/>
      <c r="F100" s="101"/>
      <c r="G100" s="101"/>
      <c r="H100" s="3">
        <f>SUM(H99:H99)</f>
        <v>612.0257616</v>
      </c>
    </row>
    <row r="101" spans="1:8" ht="13.5" thickBot="1">
      <c r="A101" s="65"/>
      <c r="B101" s="65"/>
      <c r="C101" s="66"/>
      <c r="D101" s="67"/>
      <c r="E101" s="68"/>
      <c r="F101" s="68"/>
      <c r="G101" s="65"/>
      <c r="H101" s="65"/>
    </row>
    <row r="102" spans="1:8" ht="13.5" thickBot="1">
      <c r="A102" s="82">
        <v>9</v>
      </c>
      <c r="B102" s="102" t="s">
        <v>65</v>
      </c>
      <c r="C102" s="103"/>
      <c r="D102" s="103"/>
      <c r="E102" s="103"/>
      <c r="F102" s="103"/>
      <c r="G102" s="103"/>
      <c r="H102" s="104"/>
    </row>
    <row r="103" spans="1:8" ht="38.25">
      <c r="A103" s="83" t="s">
        <v>66</v>
      </c>
      <c r="B103" s="83">
        <v>87879</v>
      </c>
      <c r="C103" s="78" t="s">
        <v>183</v>
      </c>
      <c r="D103" s="83" t="s">
        <v>24</v>
      </c>
      <c r="E103" s="63">
        <v>240.07</v>
      </c>
      <c r="F103" s="63">
        <v>2.83</v>
      </c>
      <c r="G103" s="12">
        <f>(F103*1.2735)</f>
        <v>3.6040050000000003</v>
      </c>
      <c r="H103" s="3">
        <f>(E103*G103)</f>
        <v>865.21348035</v>
      </c>
    </row>
    <row r="104" spans="1:8" ht="38.25">
      <c r="A104" s="83" t="s">
        <v>67</v>
      </c>
      <c r="B104" s="83">
        <v>87775</v>
      </c>
      <c r="C104" s="78" t="s">
        <v>184</v>
      </c>
      <c r="D104" s="83" t="s">
        <v>24</v>
      </c>
      <c r="E104" s="63">
        <v>179.89</v>
      </c>
      <c r="F104" s="63">
        <v>38.91</v>
      </c>
      <c r="G104" s="12">
        <f>(F104*1.2735)</f>
        <v>49.551885</v>
      </c>
      <c r="H104" s="3">
        <f>(E104*G104)</f>
        <v>8913.888592649999</v>
      </c>
    </row>
    <row r="105" spans="1:8" ht="51">
      <c r="A105" s="83" t="s">
        <v>68</v>
      </c>
      <c r="B105" s="83">
        <v>87529</v>
      </c>
      <c r="C105" s="78" t="s">
        <v>306</v>
      </c>
      <c r="D105" s="83" t="s">
        <v>24</v>
      </c>
      <c r="E105" s="63">
        <v>224.71</v>
      </c>
      <c r="F105" s="63">
        <v>24.8</v>
      </c>
      <c r="G105" s="12">
        <f>(F105*1.2735)</f>
        <v>31.582800000000002</v>
      </c>
      <c r="H105" s="3">
        <f>(E105*G105)</f>
        <v>7096.970988000001</v>
      </c>
    </row>
    <row r="106" spans="1:8" ht="12.75">
      <c r="A106" s="101" t="s">
        <v>69</v>
      </c>
      <c r="B106" s="101"/>
      <c r="C106" s="101"/>
      <c r="D106" s="101"/>
      <c r="E106" s="101"/>
      <c r="F106" s="101"/>
      <c r="G106" s="101"/>
      <c r="H106" s="3">
        <f>SUM(H103:H105)</f>
        <v>16876.073061</v>
      </c>
    </row>
    <row r="107" spans="1:8" ht="13.5" thickBot="1">
      <c r="A107" s="65"/>
      <c r="B107" s="65"/>
      <c r="C107" s="66"/>
      <c r="D107" s="67"/>
      <c r="E107" s="68"/>
      <c r="F107" s="68"/>
      <c r="G107" s="65"/>
      <c r="H107" s="65"/>
    </row>
    <row r="108" spans="1:8" ht="13.5" thickBot="1">
      <c r="A108" s="82">
        <v>10</v>
      </c>
      <c r="B108" s="102" t="s">
        <v>70</v>
      </c>
      <c r="C108" s="103"/>
      <c r="D108" s="103"/>
      <c r="E108" s="103"/>
      <c r="F108" s="103"/>
      <c r="G108" s="103"/>
      <c r="H108" s="104"/>
    </row>
    <row r="109" spans="1:8" ht="25.5">
      <c r="A109" s="83" t="s">
        <v>72</v>
      </c>
      <c r="B109" s="83">
        <v>96622</v>
      </c>
      <c r="C109" s="78" t="s">
        <v>185</v>
      </c>
      <c r="D109" s="83" t="s">
        <v>14</v>
      </c>
      <c r="E109" s="63">
        <v>3.33</v>
      </c>
      <c r="F109" s="63">
        <v>80.83</v>
      </c>
      <c r="G109" s="12">
        <f>(F109*1.2735)</f>
        <v>102.937005</v>
      </c>
      <c r="H109" s="3">
        <f>(E109*G109)</f>
        <v>342.78022665000003</v>
      </c>
    </row>
    <row r="110" spans="1:8" ht="25.5">
      <c r="A110" s="83" t="s">
        <v>73</v>
      </c>
      <c r="B110" s="83">
        <v>95240</v>
      </c>
      <c r="C110" s="78" t="s">
        <v>186</v>
      </c>
      <c r="D110" s="83" t="s">
        <v>24</v>
      </c>
      <c r="E110" s="63">
        <v>70.5</v>
      </c>
      <c r="F110" s="63">
        <v>12.01</v>
      </c>
      <c r="G110" s="12">
        <f>(F110*1.2735)</f>
        <v>15.294735000000001</v>
      </c>
      <c r="H110" s="3">
        <f>(E110*G110)</f>
        <v>1078.2788175</v>
      </c>
    </row>
    <row r="111" spans="1:8" ht="25.5">
      <c r="A111" s="83" t="s">
        <v>74</v>
      </c>
      <c r="B111" s="83" t="s">
        <v>169</v>
      </c>
      <c r="C111" s="78" t="s">
        <v>187</v>
      </c>
      <c r="D111" s="83" t="s">
        <v>14</v>
      </c>
      <c r="E111" s="63">
        <v>3.33</v>
      </c>
      <c r="F111" s="63">
        <v>463.18</v>
      </c>
      <c r="G111" s="12">
        <f>(F111*1.2735)</f>
        <v>589.85973</v>
      </c>
      <c r="H111" s="3">
        <f>(E111*G111)</f>
        <v>1964.2329009</v>
      </c>
    </row>
    <row r="112" spans="1:8" ht="25.5">
      <c r="A112" s="83" t="s">
        <v>109</v>
      </c>
      <c r="B112" s="83">
        <v>87248</v>
      </c>
      <c r="C112" s="78" t="s">
        <v>188</v>
      </c>
      <c r="D112" s="83" t="s">
        <v>24</v>
      </c>
      <c r="E112" s="63">
        <v>70.5</v>
      </c>
      <c r="F112" s="63">
        <v>28.3</v>
      </c>
      <c r="G112" s="12">
        <f>(F112*1.2735)</f>
        <v>36.04005</v>
      </c>
      <c r="H112" s="3">
        <f>(E112*G112)</f>
        <v>2540.8235250000002</v>
      </c>
    </row>
    <row r="113" spans="1:8" ht="12.75">
      <c r="A113" s="101" t="s">
        <v>75</v>
      </c>
      <c r="B113" s="101"/>
      <c r="C113" s="101"/>
      <c r="D113" s="101"/>
      <c r="E113" s="101"/>
      <c r="F113" s="101"/>
      <c r="G113" s="101"/>
      <c r="H113" s="3">
        <f>SUM(H109:H112)</f>
        <v>5926.115470050001</v>
      </c>
    </row>
    <row r="114" spans="1:8" ht="13.5" thickBot="1">
      <c r="A114" s="65"/>
      <c r="B114" s="65"/>
      <c r="C114" s="66"/>
      <c r="D114" s="67"/>
      <c r="E114" s="68"/>
      <c r="F114" s="68"/>
      <c r="G114" s="65"/>
      <c r="H114" s="65"/>
    </row>
    <row r="115" spans="1:8" ht="13.5" thickBot="1">
      <c r="A115" s="82">
        <v>11</v>
      </c>
      <c r="B115" s="102" t="s">
        <v>77</v>
      </c>
      <c r="C115" s="103"/>
      <c r="D115" s="103"/>
      <c r="E115" s="103"/>
      <c r="F115" s="103"/>
      <c r="G115" s="103"/>
      <c r="H115" s="104"/>
    </row>
    <row r="116" spans="1:8" ht="25.5">
      <c r="A116" s="83" t="s">
        <v>79</v>
      </c>
      <c r="B116" s="83">
        <v>88648</v>
      </c>
      <c r="C116" s="78" t="s">
        <v>190</v>
      </c>
      <c r="D116" s="83" t="s">
        <v>58</v>
      </c>
      <c r="E116" s="64">
        <v>81.38</v>
      </c>
      <c r="F116" s="64">
        <v>4.4</v>
      </c>
      <c r="G116" s="12">
        <f>(F116*1.2735)</f>
        <v>5.603400000000001</v>
      </c>
      <c r="H116" s="3">
        <f>(E116*G116)</f>
        <v>456.00469200000003</v>
      </c>
    </row>
    <row r="117" spans="1:8" ht="38.25">
      <c r="A117" s="83" t="s">
        <v>80</v>
      </c>
      <c r="B117" s="83">
        <v>84088</v>
      </c>
      <c r="C117" s="78" t="s">
        <v>189</v>
      </c>
      <c r="D117" s="83" t="s">
        <v>58</v>
      </c>
      <c r="E117" s="64">
        <v>9.25</v>
      </c>
      <c r="F117" s="64">
        <v>91.21</v>
      </c>
      <c r="G117" s="12">
        <f>(F117*1.2735)</f>
        <v>116.155935</v>
      </c>
      <c r="H117" s="3">
        <f>(E117*G117)</f>
        <v>1074.44239875</v>
      </c>
    </row>
    <row r="118" spans="1:8" ht="12.75">
      <c r="A118" s="101" t="s">
        <v>78</v>
      </c>
      <c r="B118" s="101"/>
      <c r="C118" s="101"/>
      <c r="D118" s="101"/>
      <c r="E118" s="101"/>
      <c r="F118" s="101"/>
      <c r="G118" s="101"/>
      <c r="H118" s="3">
        <f>SUM(H116:H117)</f>
        <v>1530.44709075</v>
      </c>
    </row>
    <row r="119" spans="1:8" ht="13.5" thickBot="1">
      <c r="A119" s="65"/>
      <c r="B119" s="65"/>
      <c r="C119" s="66"/>
      <c r="D119" s="67"/>
      <c r="E119" s="68"/>
      <c r="F119" s="68"/>
      <c r="G119" s="65"/>
      <c r="H119" s="65"/>
    </row>
    <row r="120" spans="1:8" ht="12.75">
      <c r="A120" s="81">
        <v>12</v>
      </c>
      <c r="B120" s="120" t="s">
        <v>81</v>
      </c>
      <c r="C120" s="121"/>
      <c r="D120" s="121"/>
      <c r="E120" s="121"/>
      <c r="F120" s="121"/>
      <c r="G120" s="121"/>
      <c r="H120" s="122"/>
    </row>
    <row r="121" spans="1:8" ht="15">
      <c r="A121" s="83" t="s">
        <v>83</v>
      </c>
      <c r="B121" s="83">
        <v>88484</v>
      </c>
      <c r="C121" s="84" t="s">
        <v>191</v>
      </c>
      <c r="D121" s="83" t="s">
        <v>24</v>
      </c>
      <c r="E121" s="64">
        <v>70.5</v>
      </c>
      <c r="F121" s="64">
        <v>2.22</v>
      </c>
      <c r="G121" s="12">
        <f aca="true" t="shared" si="5" ref="G121:G127">(F121*1.2735)</f>
        <v>2.8271700000000006</v>
      </c>
      <c r="H121" s="3">
        <f aca="true" t="shared" si="6" ref="H121:H127">(E121*G121)</f>
        <v>199.31548500000005</v>
      </c>
    </row>
    <row r="122" spans="1:8" ht="15">
      <c r="A122" s="83" t="s">
        <v>84</v>
      </c>
      <c r="B122" s="83">
        <v>88485</v>
      </c>
      <c r="C122" s="85" t="s">
        <v>192</v>
      </c>
      <c r="D122" s="83" t="s">
        <v>24</v>
      </c>
      <c r="E122" s="64">
        <v>240.07</v>
      </c>
      <c r="F122" s="64">
        <v>1.91</v>
      </c>
      <c r="G122" s="12">
        <f t="shared" si="5"/>
        <v>2.432385</v>
      </c>
      <c r="H122" s="3">
        <f t="shared" si="6"/>
        <v>583.94266695</v>
      </c>
    </row>
    <row r="123" spans="1:8" ht="12.75">
      <c r="A123" s="83" t="s">
        <v>85</v>
      </c>
      <c r="B123" s="83">
        <v>8494</v>
      </c>
      <c r="C123" s="78" t="s">
        <v>193</v>
      </c>
      <c r="D123" s="83" t="s">
        <v>24</v>
      </c>
      <c r="E123" s="64">
        <v>70.5</v>
      </c>
      <c r="F123" s="64">
        <v>14.94</v>
      </c>
      <c r="G123" s="12">
        <f t="shared" si="5"/>
        <v>19.02609</v>
      </c>
      <c r="H123" s="3">
        <f t="shared" si="6"/>
        <v>1341.339345</v>
      </c>
    </row>
    <row r="124" spans="1:8" ht="12.75">
      <c r="A124" s="83" t="s">
        <v>86</v>
      </c>
      <c r="B124" s="83">
        <v>88495</v>
      </c>
      <c r="C124" s="78" t="s">
        <v>194</v>
      </c>
      <c r="D124" s="83" t="s">
        <v>24</v>
      </c>
      <c r="E124" s="64">
        <v>240.07</v>
      </c>
      <c r="F124" s="64">
        <v>8.38</v>
      </c>
      <c r="G124" s="12">
        <f t="shared" si="5"/>
        <v>10.671930000000001</v>
      </c>
      <c r="H124" s="3">
        <f t="shared" si="6"/>
        <v>2562.0102351000005</v>
      </c>
    </row>
    <row r="125" spans="1:8" ht="25.5">
      <c r="A125" s="83" t="s">
        <v>87</v>
      </c>
      <c r="B125" s="83">
        <v>88488</v>
      </c>
      <c r="C125" s="78" t="s">
        <v>195</v>
      </c>
      <c r="D125" s="83" t="s">
        <v>24</v>
      </c>
      <c r="E125" s="64">
        <v>70.5</v>
      </c>
      <c r="F125" s="64">
        <v>13.97</v>
      </c>
      <c r="G125" s="12">
        <f t="shared" si="5"/>
        <v>17.790795000000003</v>
      </c>
      <c r="H125" s="3">
        <f t="shared" si="6"/>
        <v>1254.2510475000001</v>
      </c>
    </row>
    <row r="126" spans="1:8" ht="25.5">
      <c r="A126" s="83" t="s">
        <v>88</v>
      </c>
      <c r="B126" s="83">
        <v>88487</v>
      </c>
      <c r="C126" s="78" t="s">
        <v>196</v>
      </c>
      <c r="D126" s="83" t="s">
        <v>24</v>
      </c>
      <c r="E126" s="64">
        <v>240.07</v>
      </c>
      <c r="F126" s="64">
        <v>10.11</v>
      </c>
      <c r="G126" s="12">
        <f t="shared" si="5"/>
        <v>12.875085</v>
      </c>
      <c r="H126" s="3">
        <f t="shared" si="6"/>
        <v>3090.92165595</v>
      </c>
    </row>
    <row r="127" spans="1:8" ht="12.75">
      <c r="A127" s="83" t="s">
        <v>287</v>
      </c>
      <c r="B127" s="83">
        <v>40905</v>
      </c>
      <c r="C127" s="78" t="s">
        <v>288</v>
      </c>
      <c r="D127" s="83" t="s">
        <v>24</v>
      </c>
      <c r="E127" s="64">
        <v>29.55</v>
      </c>
      <c r="F127" s="64">
        <v>20.19</v>
      </c>
      <c r="G127" s="12">
        <f t="shared" si="5"/>
        <v>25.711965000000003</v>
      </c>
      <c r="H127" s="3">
        <f t="shared" si="6"/>
        <v>759.7885657500001</v>
      </c>
    </row>
    <row r="128" spans="1:8" ht="12.75">
      <c r="A128" s="101" t="s">
        <v>89</v>
      </c>
      <c r="B128" s="101"/>
      <c r="C128" s="101"/>
      <c r="D128" s="101"/>
      <c r="E128" s="101"/>
      <c r="F128" s="101"/>
      <c r="G128" s="101"/>
      <c r="H128" s="3">
        <f>SUM(H121:H127)</f>
        <v>9791.569001250002</v>
      </c>
    </row>
    <row r="129" spans="1:8" ht="13.5" thickBot="1">
      <c r="A129" s="65"/>
      <c r="B129" s="65"/>
      <c r="C129" s="66"/>
      <c r="D129" s="67"/>
      <c r="E129" s="68"/>
      <c r="F129" s="68"/>
      <c r="G129" s="65"/>
      <c r="H129" s="65"/>
    </row>
    <row r="130" spans="1:8" ht="13.5" thickBot="1">
      <c r="A130" s="82">
        <v>13</v>
      </c>
      <c r="B130" s="102" t="s">
        <v>106</v>
      </c>
      <c r="C130" s="103"/>
      <c r="D130" s="103"/>
      <c r="E130" s="103"/>
      <c r="F130" s="103"/>
      <c r="G130" s="103"/>
      <c r="H130" s="104"/>
    </row>
    <row r="131" spans="1:8" ht="12.75">
      <c r="A131" s="96" t="s">
        <v>272</v>
      </c>
      <c r="B131" s="105" t="s">
        <v>252</v>
      </c>
      <c r="C131" s="106"/>
      <c r="D131" s="106"/>
      <c r="E131" s="106"/>
      <c r="F131" s="106"/>
      <c r="G131" s="106"/>
      <c r="H131" s="107"/>
    </row>
    <row r="132" spans="1:8" s="14" customFormat="1" ht="25.5">
      <c r="A132" s="83" t="s">
        <v>148</v>
      </c>
      <c r="B132" s="83">
        <v>91854</v>
      </c>
      <c r="C132" s="78" t="s">
        <v>221</v>
      </c>
      <c r="D132" s="83" t="s">
        <v>58</v>
      </c>
      <c r="E132" s="63">
        <v>95.32</v>
      </c>
      <c r="F132" s="63">
        <v>6.71</v>
      </c>
      <c r="G132" s="80">
        <f>(F132*1.2735)</f>
        <v>8.545185</v>
      </c>
      <c r="H132" s="63">
        <f>G132*E132</f>
        <v>814.5270341999999</v>
      </c>
    </row>
    <row r="133" spans="1:8" s="14" customFormat="1" ht="12.75">
      <c r="A133" s="96" t="s">
        <v>273</v>
      </c>
      <c r="B133" s="105" t="s">
        <v>253</v>
      </c>
      <c r="C133" s="106"/>
      <c r="D133" s="106"/>
      <c r="E133" s="106"/>
      <c r="F133" s="106"/>
      <c r="G133" s="106"/>
      <c r="H133" s="107"/>
    </row>
    <row r="134" spans="1:8" s="14" customFormat="1" ht="25.5">
      <c r="A134" s="83" t="s">
        <v>1</v>
      </c>
      <c r="B134" s="83">
        <v>91926</v>
      </c>
      <c r="C134" s="78" t="s">
        <v>222</v>
      </c>
      <c r="D134" s="83" t="s">
        <v>58</v>
      </c>
      <c r="E134" s="63">
        <v>50.62</v>
      </c>
      <c r="F134" s="63">
        <v>2.56</v>
      </c>
      <c r="G134" s="80">
        <f>(F134*1.2735)</f>
        <v>3.2601600000000004</v>
      </c>
      <c r="H134" s="63">
        <f>G134*E134</f>
        <v>165.02929920000003</v>
      </c>
    </row>
    <row r="135" spans="1:8" s="14" customFormat="1" ht="25.5">
      <c r="A135" s="83" t="s">
        <v>2</v>
      </c>
      <c r="B135" s="83">
        <v>91928</v>
      </c>
      <c r="C135" s="78" t="s">
        <v>223</v>
      </c>
      <c r="D135" s="83" t="s">
        <v>58</v>
      </c>
      <c r="E135" s="63">
        <v>126.09</v>
      </c>
      <c r="F135" s="63">
        <v>4.11</v>
      </c>
      <c r="G135" s="80">
        <f>(F135*1.2735)</f>
        <v>5.234085</v>
      </c>
      <c r="H135" s="63">
        <f>G135*E135</f>
        <v>659.9657776500001</v>
      </c>
    </row>
    <row r="136" spans="1:8" s="14" customFormat="1" ht="25.5">
      <c r="A136" s="83" t="s">
        <v>293</v>
      </c>
      <c r="B136" s="83">
        <v>91930</v>
      </c>
      <c r="C136" s="78" t="s">
        <v>294</v>
      </c>
      <c r="D136" s="83" t="s">
        <v>58</v>
      </c>
      <c r="E136" s="63">
        <v>148.2</v>
      </c>
      <c r="F136" s="63">
        <v>5.61</v>
      </c>
      <c r="G136" s="80">
        <f>(F136*1.2735)</f>
        <v>7.144335000000001</v>
      </c>
      <c r="H136" s="63">
        <f>G136*E136</f>
        <v>1058.790447</v>
      </c>
    </row>
    <row r="137" spans="1:8" s="14" customFormat="1" ht="12.75">
      <c r="A137" s="96" t="s">
        <v>274</v>
      </c>
      <c r="B137" s="105" t="s">
        <v>3</v>
      </c>
      <c r="C137" s="106"/>
      <c r="D137" s="106"/>
      <c r="E137" s="106"/>
      <c r="F137" s="106"/>
      <c r="G137" s="106"/>
      <c r="H137" s="107"/>
    </row>
    <row r="138" spans="1:8" s="14" customFormat="1" ht="25.5">
      <c r="A138" s="83" t="s">
        <v>149</v>
      </c>
      <c r="B138" s="83">
        <v>92000</v>
      </c>
      <c r="C138" s="78" t="s">
        <v>285</v>
      </c>
      <c r="D138" s="83" t="s">
        <v>12</v>
      </c>
      <c r="E138" s="92">
        <v>15</v>
      </c>
      <c r="F138" s="92">
        <v>22.72</v>
      </c>
      <c r="G138" s="80">
        <f>(F138*1.2735)</f>
        <v>28.93392</v>
      </c>
      <c r="H138" s="63">
        <f aca="true" t="shared" si="7" ref="H138:H144">G138*E138</f>
        <v>434.0088</v>
      </c>
    </row>
    <row r="139" spans="1:8" s="14" customFormat="1" ht="25.5">
      <c r="A139" s="83" t="s">
        <v>150</v>
      </c>
      <c r="B139" s="83">
        <v>91953</v>
      </c>
      <c r="C139" s="78" t="s">
        <v>224</v>
      </c>
      <c r="D139" s="83" t="s">
        <v>12</v>
      </c>
      <c r="E139" s="92">
        <v>6</v>
      </c>
      <c r="F139" s="92">
        <v>21.44</v>
      </c>
      <c r="G139" s="80">
        <f aca="true" t="shared" si="8" ref="G139:G144">(F139*1.2735)</f>
        <v>27.303840000000005</v>
      </c>
      <c r="H139" s="63">
        <f t="shared" si="7"/>
        <v>163.82304000000002</v>
      </c>
    </row>
    <row r="140" spans="1:8" s="14" customFormat="1" ht="25.5">
      <c r="A140" s="83" t="s">
        <v>151</v>
      </c>
      <c r="B140" s="83">
        <v>91959</v>
      </c>
      <c r="C140" s="78" t="s">
        <v>225</v>
      </c>
      <c r="D140" s="83" t="s">
        <v>12</v>
      </c>
      <c r="E140" s="92">
        <v>1</v>
      </c>
      <c r="F140" s="92">
        <v>33.98</v>
      </c>
      <c r="G140" s="80">
        <f t="shared" si="8"/>
        <v>43.27353</v>
      </c>
      <c r="H140" s="63">
        <f t="shared" si="7"/>
        <v>43.27353</v>
      </c>
    </row>
    <row r="141" spans="1:8" s="14" customFormat="1" ht="38.25">
      <c r="A141" s="83" t="s">
        <v>152</v>
      </c>
      <c r="B141" s="83">
        <v>100904</v>
      </c>
      <c r="C141" s="78" t="s">
        <v>226</v>
      </c>
      <c r="D141" s="83" t="s">
        <v>12</v>
      </c>
      <c r="E141" s="92">
        <v>10</v>
      </c>
      <c r="F141" s="92">
        <v>42.2</v>
      </c>
      <c r="G141" s="80">
        <f t="shared" si="8"/>
        <v>53.74170000000001</v>
      </c>
      <c r="H141" s="63">
        <f t="shared" si="7"/>
        <v>537.4170000000001</v>
      </c>
    </row>
    <row r="142" spans="1:8" s="14" customFormat="1" ht="30">
      <c r="A142" s="83" t="s">
        <v>153</v>
      </c>
      <c r="B142" s="83">
        <v>97593</v>
      </c>
      <c r="C142" s="93" t="s">
        <v>284</v>
      </c>
      <c r="D142" s="83" t="s">
        <v>12</v>
      </c>
      <c r="E142" s="92">
        <v>1</v>
      </c>
      <c r="F142" s="92">
        <v>77.61</v>
      </c>
      <c r="G142" s="80">
        <f t="shared" si="8"/>
        <v>98.836335</v>
      </c>
      <c r="H142" s="63">
        <f t="shared" si="7"/>
        <v>98.836335</v>
      </c>
    </row>
    <row r="143" spans="1:8" s="14" customFormat="1" ht="25.5">
      <c r="A143" s="83" t="s">
        <v>275</v>
      </c>
      <c r="B143" s="83">
        <v>91940</v>
      </c>
      <c r="C143" s="78" t="s">
        <v>227</v>
      </c>
      <c r="D143" s="83" t="s">
        <v>12</v>
      </c>
      <c r="E143" s="92">
        <v>22</v>
      </c>
      <c r="F143" s="92">
        <v>10.62</v>
      </c>
      <c r="G143" s="80">
        <f t="shared" si="8"/>
        <v>13.52457</v>
      </c>
      <c r="H143" s="63">
        <f t="shared" si="7"/>
        <v>297.54054</v>
      </c>
    </row>
    <row r="144" spans="1:8" s="14" customFormat="1" ht="25.5">
      <c r="A144" s="83" t="s">
        <v>154</v>
      </c>
      <c r="B144" s="83">
        <v>91937</v>
      </c>
      <c r="C144" s="78" t="s">
        <v>228</v>
      </c>
      <c r="D144" s="83" t="s">
        <v>12</v>
      </c>
      <c r="E144" s="92">
        <v>41</v>
      </c>
      <c r="F144" s="92">
        <v>7.95</v>
      </c>
      <c r="G144" s="80">
        <f t="shared" si="8"/>
        <v>10.124325</v>
      </c>
      <c r="H144" s="63">
        <f t="shared" si="7"/>
        <v>415.097325</v>
      </c>
    </row>
    <row r="145" spans="1:8" s="14" customFormat="1" ht="12.75">
      <c r="A145" s="101" t="s">
        <v>91</v>
      </c>
      <c r="B145" s="101"/>
      <c r="C145" s="101"/>
      <c r="D145" s="101"/>
      <c r="E145" s="101"/>
      <c r="F145" s="101"/>
      <c r="G145" s="101"/>
      <c r="H145" s="3">
        <f>SUM(H132:H144)</f>
        <v>4688.30912805</v>
      </c>
    </row>
    <row r="146" spans="1:8" s="14" customFormat="1" ht="13.5" thickBot="1">
      <c r="A146" s="74"/>
      <c r="B146" s="74"/>
      <c r="C146" s="74"/>
      <c r="D146" s="74"/>
      <c r="E146" s="74"/>
      <c r="F146" s="74"/>
      <c r="G146" s="74"/>
      <c r="H146" s="75"/>
    </row>
    <row r="147" spans="1:8" s="14" customFormat="1" ht="13.5" thickBot="1">
      <c r="A147" s="82">
        <v>14</v>
      </c>
      <c r="B147" s="102" t="s">
        <v>110</v>
      </c>
      <c r="C147" s="103"/>
      <c r="D147" s="103"/>
      <c r="E147" s="103"/>
      <c r="F147" s="103"/>
      <c r="G147" s="103"/>
      <c r="H147" s="104"/>
    </row>
    <row r="148" spans="1:8" s="14" customFormat="1" ht="25.5">
      <c r="A148" s="79" t="s">
        <v>111</v>
      </c>
      <c r="B148" s="79">
        <v>89987</v>
      </c>
      <c r="C148" s="94" t="s">
        <v>229</v>
      </c>
      <c r="D148" s="79" t="s">
        <v>12</v>
      </c>
      <c r="E148" s="62">
        <v>1</v>
      </c>
      <c r="F148" s="62">
        <v>88.54</v>
      </c>
      <c r="G148" s="80">
        <f>(F148*1.2735)</f>
        <v>112.75569000000002</v>
      </c>
      <c r="H148" s="80">
        <f>E148*G148</f>
        <v>112.75569000000002</v>
      </c>
    </row>
    <row r="149" spans="1:8" s="14" customFormat="1" ht="25.5">
      <c r="A149" s="79"/>
      <c r="B149" s="79">
        <v>89364</v>
      </c>
      <c r="C149" s="94" t="s">
        <v>283</v>
      </c>
      <c r="D149" s="79" t="s">
        <v>12</v>
      </c>
      <c r="E149" s="62">
        <v>3</v>
      </c>
      <c r="F149" s="62">
        <v>7.9</v>
      </c>
      <c r="G149" s="80">
        <f>(F149*1.2735)</f>
        <v>10.06065</v>
      </c>
      <c r="H149" s="80">
        <f>E149*G149</f>
        <v>30.18195</v>
      </c>
    </row>
    <row r="150" spans="1:9" ht="25.5">
      <c r="A150" s="79" t="s">
        <v>112</v>
      </c>
      <c r="B150" s="79">
        <v>89402</v>
      </c>
      <c r="C150" s="94" t="s">
        <v>230</v>
      </c>
      <c r="D150" s="79" t="s">
        <v>58</v>
      </c>
      <c r="E150" s="62">
        <v>12</v>
      </c>
      <c r="F150" s="62">
        <v>6.56</v>
      </c>
      <c r="G150" s="80">
        <f>(F150*1.2735)</f>
        <v>8.35416</v>
      </c>
      <c r="H150" s="80">
        <f>E150*G150</f>
        <v>100.24992</v>
      </c>
      <c r="I150" s="49"/>
    </row>
    <row r="151" spans="1:8" s="14" customFormat="1" ht="12.75">
      <c r="A151" s="101" t="s">
        <v>113</v>
      </c>
      <c r="B151" s="101"/>
      <c r="C151" s="101"/>
      <c r="D151" s="101"/>
      <c r="E151" s="101"/>
      <c r="F151" s="101"/>
      <c r="G151" s="101"/>
      <c r="H151" s="3">
        <f>SUM(H148:H150)</f>
        <v>243.18756000000002</v>
      </c>
    </row>
    <row r="152" spans="1:8" s="14" customFormat="1" ht="13.5" thickBot="1">
      <c r="A152" s="67"/>
      <c r="B152" s="67"/>
      <c r="C152" s="66"/>
      <c r="D152" s="67"/>
      <c r="E152" s="68"/>
      <c r="F152" s="68"/>
      <c r="G152" s="65"/>
      <c r="H152" s="65"/>
    </row>
    <row r="153" spans="1:11" ht="13.5" thickBot="1">
      <c r="A153" s="82">
        <v>15</v>
      </c>
      <c r="B153" s="102" t="s">
        <v>114</v>
      </c>
      <c r="C153" s="103"/>
      <c r="D153" s="103"/>
      <c r="E153" s="103"/>
      <c r="F153" s="103"/>
      <c r="G153" s="103"/>
      <c r="H153" s="104"/>
      <c r="I153" s="48"/>
      <c r="J153" s="47"/>
      <c r="K153" s="47"/>
    </row>
    <row r="154" spans="1:11" ht="25.5">
      <c r="A154" s="79" t="s">
        <v>115</v>
      </c>
      <c r="B154" s="79">
        <v>89714</v>
      </c>
      <c r="C154" s="94" t="s">
        <v>231</v>
      </c>
      <c r="D154" s="79" t="s">
        <v>58</v>
      </c>
      <c r="E154" s="62">
        <v>12</v>
      </c>
      <c r="F154" s="62">
        <v>38.43</v>
      </c>
      <c r="G154" s="80">
        <f>(F154*1.2735)</f>
        <v>48.940605000000005</v>
      </c>
      <c r="H154" s="80">
        <f>(E154*G154)</f>
        <v>587.2872600000001</v>
      </c>
      <c r="J154" s="47"/>
      <c r="K154" s="47"/>
    </row>
    <row r="155" spans="1:11" ht="25.5">
      <c r="A155" s="79" t="s">
        <v>116</v>
      </c>
      <c r="B155" s="79">
        <v>89712</v>
      </c>
      <c r="C155" s="94" t="s">
        <v>232</v>
      </c>
      <c r="D155" s="79" t="s">
        <v>58</v>
      </c>
      <c r="E155" s="62">
        <v>6</v>
      </c>
      <c r="F155" s="62">
        <v>19.48</v>
      </c>
      <c r="G155" s="80">
        <f>(F155*1.2735)</f>
        <v>24.80778</v>
      </c>
      <c r="H155" s="80">
        <f>(E155*G155)</f>
        <v>148.84668</v>
      </c>
      <c r="I155" s="49"/>
      <c r="J155" s="47"/>
      <c r="K155" s="47"/>
    </row>
    <row r="156" spans="1:11" ht="38.25">
      <c r="A156" s="79" t="s">
        <v>117</v>
      </c>
      <c r="B156" s="79">
        <v>89748</v>
      </c>
      <c r="C156" s="94" t="s">
        <v>281</v>
      </c>
      <c r="D156" s="79" t="s">
        <v>12</v>
      </c>
      <c r="E156" s="62">
        <v>2</v>
      </c>
      <c r="F156" s="62">
        <v>25.17</v>
      </c>
      <c r="G156" s="80">
        <f>(F156*1.2735)</f>
        <v>32.05399500000001</v>
      </c>
      <c r="H156" s="80">
        <f>(E156*G156)</f>
        <v>64.10799000000002</v>
      </c>
      <c r="I156" s="49"/>
      <c r="J156" s="47"/>
      <c r="K156" s="47"/>
    </row>
    <row r="157" spans="1:11" ht="38.25">
      <c r="A157" s="79" t="s">
        <v>305</v>
      </c>
      <c r="B157" s="79">
        <v>89707</v>
      </c>
      <c r="C157" s="94" t="s">
        <v>282</v>
      </c>
      <c r="D157" s="79" t="s">
        <v>12</v>
      </c>
      <c r="E157" s="62">
        <v>1</v>
      </c>
      <c r="F157" s="62">
        <v>25.62</v>
      </c>
      <c r="G157" s="80">
        <f>(F157*1.2735)</f>
        <v>32.62707</v>
      </c>
      <c r="H157" s="80">
        <f>(E157*G157)</f>
        <v>32.62707</v>
      </c>
      <c r="I157" s="49"/>
      <c r="J157" s="47"/>
      <c r="K157" s="47"/>
    </row>
    <row r="158" spans="1:8" ht="12.75">
      <c r="A158" s="101" t="s">
        <v>118</v>
      </c>
      <c r="B158" s="101"/>
      <c r="C158" s="101"/>
      <c r="D158" s="101"/>
      <c r="E158" s="101"/>
      <c r="F158" s="101"/>
      <c r="G158" s="101"/>
      <c r="H158" s="3">
        <f>SUM(H154:H157)</f>
        <v>832.869</v>
      </c>
    </row>
    <row r="159" spans="1:8" ht="13.5" thickBot="1">
      <c r="A159" s="76"/>
      <c r="B159" s="76"/>
      <c r="C159" s="74"/>
      <c r="D159" s="74"/>
      <c r="E159" s="77"/>
      <c r="F159" s="77"/>
      <c r="G159" s="74"/>
      <c r="H159" s="74"/>
    </row>
    <row r="160" spans="1:8" ht="13.5" thickBot="1">
      <c r="A160" s="82">
        <v>16</v>
      </c>
      <c r="B160" s="120" t="s">
        <v>119</v>
      </c>
      <c r="C160" s="121"/>
      <c r="D160" s="121"/>
      <c r="E160" s="121"/>
      <c r="F160" s="121"/>
      <c r="G160" s="121"/>
      <c r="H160" s="122"/>
    </row>
    <row r="161" spans="1:8" ht="63.75">
      <c r="A161" s="79" t="s">
        <v>120</v>
      </c>
      <c r="B161" s="79">
        <v>86939</v>
      </c>
      <c r="C161" s="95" t="s">
        <v>233</v>
      </c>
      <c r="D161" s="79" t="s">
        <v>12</v>
      </c>
      <c r="E161" s="62">
        <v>1</v>
      </c>
      <c r="F161" s="62">
        <v>288.8</v>
      </c>
      <c r="G161" s="80">
        <f aca="true" t="shared" si="9" ref="G161:G166">(F161*1.2735)</f>
        <v>367.7868</v>
      </c>
      <c r="H161" s="80">
        <f aca="true" t="shared" si="10" ref="H161:H166">G161*E161</f>
        <v>367.7868</v>
      </c>
    </row>
    <row r="162" spans="1:8" ht="25.5">
      <c r="A162" s="79" t="s">
        <v>121</v>
      </c>
      <c r="B162" s="79">
        <v>11758</v>
      </c>
      <c r="C162" s="94" t="s">
        <v>235</v>
      </c>
      <c r="D162" s="79" t="s">
        <v>12</v>
      </c>
      <c r="E162" s="62">
        <v>1</v>
      </c>
      <c r="F162" s="62">
        <v>36.45</v>
      </c>
      <c r="G162" s="80">
        <f t="shared" si="9"/>
        <v>46.41907500000001</v>
      </c>
      <c r="H162" s="80">
        <f t="shared" si="10"/>
        <v>46.41907500000001</v>
      </c>
    </row>
    <row r="163" spans="1:9" ht="12.75">
      <c r="A163" s="79" t="s">
        <v>122</v>
      </c>
      <c r="B163" s="79">
        <v>37401</v>
      </c>
      <c r="C163" s="94" t="s">
        <v>236</v>
      </c>
      <c r="D163" s="79" t="s">
        <v>12</v>
      </c>
      <c r="E163" s="62">
        <v>1</v>
      </c>
      <c r="F163" s="62">
        <v>37.95</v>
      </c>
      <c r="G163" s="80">
        <f t="shared" si="9"/>
        <v>48.329325000000004</v>
      </c>
      <c r="H163" s="80">
        <f t="shared" si="10"/>
        <v>48.329325000000004</v>
      </c>
      <c r="I163" s="48"/>
    </row>
    <row r="164" spans="1:9" ht="12.75">
      <c r="A164" s="79" t="s">
        <v>124</v>
      </c>
      <c r="B164" s="79">
        <v>37400</v>
      </c>
      <c r="C164" s="94" t="s">
        <v>237</v>
      </c>
      <c r="D164" s="79" t="s">
        <v>12</v>
      </c>
      <c r="E164" s="62">
        <v>1</v>
      </c>
      <c r="F164" s="62">
        <v>37.95</v>
      </c>
      <c r="G164" s="80">
        <f t="shared" si="9"/>
        <v>48.329325000000004</v>
      </c>
      <c r="H164" s="80">
        <f t="shared" si="10"/>
        <v>48.329325000000004</v>
      </c>
      <c r="I164" s="49"/>
    </row>
    <row r="165" spans="1:8" ht="53.25" customHeight="1">
      <c r="A165" s="79" t="s">
        <v>123</v>
      </c>
      <c r="B165" s="79">
        <v>86931</v>
      </c>
      <c r="C165" s="94" t="s">
        <v>238</v>
      </c>
      <c r="D165" s="79" t="s">
        <v>12</v>
      </c>
      <c r="E165" s="62">
        <v>1</v>
      </c>
      <c r="F165" s="62">
        <v>391.79</v>
      </c>
      <c r="G165" s="80">
        <f t="shared" si="9"/>
        <v>498.94456500000007</v>
      </c>
      <c r="H165" s="80">
        <f t="shared" si="10"/>
        <v>498.94456500000007</v>
      </c>
    </row>
    <row r="166" spans="1:8" ht="12.75">
      <c r="A166" s="79" t="s">
        <v>133</v>
      </c>
      <c r="B166" s="79">
        <v>377</v>
      </c>
      <c r="C166" s="94" t="s">
        <v>234</v>
      </c>
      <c r="D166" s="79" t="s">
        <v>12</v>
      </c>
      <c r="E166" s="62">
        <v>1</v>
      </c>
      <c r="F166" s="62">
        <v>25.9</v>
      </c>
      <c r="G166" s="80">
        <f t="shared" si="9"/>
        <v>32.98365</v>
      </c>
      <c r="H166" s="80">
        <f t="shared" si="10"/>
        <v>32.98365</v>
      </c>
    </row>
    <row r="167" spans="1:8" ht="12.75">
      <c r="A167" s="101" t="s">
        <v>125</v>
      </c>
      <c r="B167" s="101"/>
      <c r="C167" s="101"/>
      <c r="D167" s="101"/>
      <c r="E167" s="101"/>
      <c r="F167" s="101"/>
      <c r="G167" s="101"/>
      <c r="H167" s="3">
        <f>SUM(H161:H166)</f>
        <v>1042.79274</v>
      </c>
    </row>
    <row r="168" spans="1:8" ht="13.5" thickBot="1">
      <c r="A168" s="65"/>
      <c r="B168" s="65"/>
      <c r="C168" s="66"/>
      <c r="D168" s="67"/>
      <c r="E168" s="68"/>
      <c r="F168" s="68"/>
      <c r="G168" s="65"/>
      <c r="H168" s="65"/>
    </row>
    <row r="169" spans="1:8" ht="13.5" thickBot="1">
      <c r="A169" s="82">
        <v>17</v>
      </c>
      <c r="B169" s="102" t="s">
        <v>0</v>
      </c>
      <c r="C169" s="103"/>
      <c r="D169" s="103"/>
      <c r="E169" s="103"/>
      <c r="F169" s="103"/>
      <c r="G169" s="103"/>
      <c r="H169" s="104"/>
    </row>
    <row r="170" spans="1:8" ht="14.25" customHeight="1">
      <c r="A170" s="79" t="s">
        <v>126</v>
      </c>
      <c r="B170" s="79">
        <v>99803</v>
      </c>
      <c r="C170" s="95" t="s">
        <v>241</v>
      </c>
      <c r="D170" s="79" t="s">
        <v>24</v>
      </c>
      <c r="E170" s="62">
        <v>70.5</v>
      </c>
      <c r="F170" s="62">
        <v>1.43</v>
      </c>
      <c r="G170" s="80">
        <f>(F170*1.2735)</f>
        <v>1.821105</v>
      </c>
      <c r="H170" s="80">
        <f>G170*E170</f>
        <v>128.3879025</v>
      </c>
    </row>
    <row r="171" spans="1:8" ht="12.75">
      <c r="A171" s="79" t="s">
        <v>239</v>
      </c>
      <c r="B171" s="79">
        <v>99822</v>
      </c>
      <c r="C171" s="94" t="s">
        <v>242</v>
      </c>
      <c r="D171" s="79" t="s">
        <v>24</v>
      </c>
      <c r="E171" s="62">
        <v>9.45</v>
      </c>
      <c r="F171" s="62">
        <v>0.69</v>
      </c>
      <c r="G171" s="80">
        <f>(F171*1.2735)</f>
        <v>0.878715</v>
      </c>
      <c r="H171" s="80">
        <f>G171*E171</f>
        <v>8.30385675</v>
      </c>
    </row>
    <row r="172" spans="1:8" ht="12.75">
      <c r="A172" s="79" t="s">
        <v>240</v>
      </c>
      <c r="B172" s="79">
        <v>99826</v>
      </c>
      <c r="C172" s="94" t="s">
        <v>286</v>
      </c>
      <c r="D172" s="79" t="s">
        <v>24</v>
      </c>
      <c r="E172" s="62">
        <v>70.5</v>
      </c>
      <c r="F172" s="62">
        <v>1.06</v>
      </c>
      <c r="G172" s="80">
        <f>(F172*1.2735)</f>
        <v>1.3499100000000002</v>
      </c>
      <c r="H172" s="80">
        <f>G172*E172</f>
        <v>95.16865500000002</v>
      </c>
    </row>
    <row r="173" spans="1:8" ht="12.75">
      <c r="A173" s="101" t="s">
        <v>125</v>
      </c>
      <c r="B173" s="101"/>
      <c r="C173" s="101"/>
      <c r="D173" s="101"/>
      <c r="E173" s="101"/>
      <c r="F173" s="101"/>
      <c r="G173" s="101"/>
      <c r="H173" s="3">
        <f>SUM(H170:H172)</f>
        <v>231.86041425000002</v>
      </c>
    </row>
    <row r="174" spans="1:2" ht="12.75">
      <c r="A174" s="6"/>
      <c r="B174" s="6"/>
    </row>
    <row r="175" spans="1:8" ht="12.75">
      <c r="A175" s="126" t="s">
        <v>4</v>
      </c>
      <c r="B175" s="127"/>
      <c r="C175" s="127"/>
      <c r="D175" s="127"/>
      <c r="E175" s="127"/>
      <c r="F175" s="127"/>
      <c r="G175" s="128"/>
      <c r="H175" s="12">
        <f>SUM(H14,H19,H35,H66,H73,H87,H96,H100,H106,H113,H118,H128,H145,H151,H158,H167,H173)</f>
        <v>155880.60204059997</v>
      </c>
    </row>
    <row r="178" spans="1:8" ht="12.75">
      <c r="A178" s="129" t="s">
        <v>157</v>
      </c>
      <c r="B178" s="129"/>
      <c r="C178" s="129"/>
      <c r="D178" s="129"/>
      <c r="E178" s="130"/>
      <c r="F178" s="130"/>
      <c r="G178" s="129"/>
      <c r="H178" s="129"/>
    </row>
    <row r="179" spans="1:8" ht="12.75">
      <c r="A179" s="129" t="s">
        <v>161</v>
      </c>
      <c r="B179" s="129"/>
      <c r="C179" s="129"/>
      <c r="D179" s="129"/>
      <c r="E179" s="130"/>
      <c r="F179" s="130"/>
      <c r="G179" s="129"/>
      <c r="H179" s="129"/>
    </row>
    <row r="180" spans="1:8" ht="12.75">
      <c r="A180" s="129" t="s">
        <v>162</v>
      </c>
      <c r="B180" s="129"/>
      <c r="C180" s="129"/>
      <c r="D180" s="129"/>
      <c r="E180" s="130"/>
      <c r="F180" s="130"/>
      <c r="G180" s="129"/>
      <c r="H180" s="129"/>
    </row>
  </sheetData>
  <sheetProtection/>
  <mergeCells count="61">
    <mergeCell ref="A179:H179"/>
    <mergeCell ref="A180:H180"/>
    <mergeCell ref="A87:G87"/>
    <mergeCell ref="A96:G96"/>
    <mergeCell ref="B169:H169"/>
    <mergeCell ref="B130:H130"/>
    <mergeCell ref="A178:H178"/>
    <mergeCell ref="B137:H137"/>
    <mergeCell ref="B120:H120"/>
    <mergeCell ref="B98:H98"/>
    <mergeCell ref="A19:G19"/>
    <mergeCell ref="B50:H50"/>
    <mergeCell ref="A118:G118"/>
    <mergeCell ref="A73:G73"/>
    <mergeCell ref="B85:H85"/>
    <mergeCell ref="A113:G113"/>
    <mergeCell ref="B68:H68"/>
    <mergeCell ref="B89:H89"/>
    <mergeCell ref="B16:H16"/>
    <mergeCell ref="D4:G4"/>
    <mergeCell ref="A14:G14"/>
    <mergeCell ref="A35:G35"/>
    <mergeCell ref="A175:G175"/>
    <mergeCell ref="A151:G151"/>
    <mergeCell ref="A158:G158"/>
    <mergeCell ref="A167:G167"/>
    <mergeCell ref="B160:H160"/>
    <mergeCell ref="B153:H153"/>
    <mergeCell ref="A1:H1"/>
    <mergeCell ref="A2:H2"/>
    <mergeCell ref="A7:H7"/>
    <mergeCell ref="D5:E5"/>
    <mergeCell ref="B11:H11"/>
    <mergeCell ref="A173:G173"/>
    <mergeCell ref="B131:H131"/>
    <mergeCell ref="B133:H133"/>
    <mergeCell ref="B21:H21"/>
    <mergeCell ref="B37:H37"/>
    <mergeCell ref="B147:H147"/>
    <mergeCell ref="A128:G128"/>
    <mergeCell ref="A145:G145"/>
    <mergeCell ref="A100:G100"/>
    <mergeCell ref="B69:H69"/>
    <mergeCell ref="B76:H76"/>
    <mergeCell ref="B78:H78"/>
    <mergeCell ref="B115:H115"/>
    <mergeCell ref="B71:H71"/>
    <mergeCell ref="B22:H22"/>
    <mergeCell ref="B29:H29"/>
    <mergeCell ref="B38:H38"/>
    <mergeCell ref="B44:H44"/>
    <mergeCell ref="B56:H56"/>
    <mergeCell ref="B75:H75"/>
    <mergeCell ref="B54:H54"/>
    <mergeCell ref="B61:H61"/>
    <mergeCell ref="A66:G66"/>
    <mergeCell ref="A106:G106"/>
    <mergeCell ref="B108:H108"/>
    <mergeCell ref="B80:H80"/>
    <mergeCell ref="B102:H102"/>
    <mergeCell ref="B82:H82"/>
  </mergeCells>
  <conditionalFormatting sqref="E151:G151 E158:G159 H159 G145:G146 E132:F132 E66:G66 E167:G167 E9:G9 E14:G14 E35:G35 E138:F146 E134:F136">
    <cfRule type="cellIs" priority="5" dxfId="0" operator="equal" stopIfTrue="1">
      <formula>0</formula>
    </cfRule>
  </conditionalFormatting>
  <conditionalFormatting sqref="E173:G173">
    <cfRule type="cellIs" priority="1" dxfId="0" operator="equal" stopIfTrue="1">
      <formula>0</formula>
    </cfRule>
  </conditionalFormatting>
  <printOptions/>
  <pageMargins left="0.5905511811023623" right="0.3937007874015748" top="0.7480314960629921" bottom="0.7480314960629921" header="0.31496062992125984" footer="0.31496062992125984"/>
  <pageSetup fitToHeight="0" fitToWidth="1" horizontalDpi="600" verticalDpi="600" orientation="landscape" paperSize="9" scale="91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30.7109375" style="0" customWidth="1"/>
    <col min="3" max="3" width="12.140625" style="0" customWidth="1"/>
    <col min="5" max="5" width="11.7109375" style="0" customWidth="1"/>
    <col min="7" max="7" width="11.28125" style="0" customWidth="1"/>
    <col min="9" max="9" width="11.00390625" style="0" customWidth="1"/>
    <col min="11" max="11" width="11.421875" style="0" customWidth="1"/>
  </cols>
  <sheetData>
    <row r="1" spans="1:11" ht="15.75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5">
      <c r="A2" s="133"/>
      <c r="B2" s="133"/>
      <c r="C2" s="15"/>
      <c r="D2" s="16"/>
      <c r="E2" s="16"/>
      <c r="F2" s="16"/>
      <c r="G2" s="16"/>
      <c r="H2" s="16"/>
      <c r="I2" s="16"/>
      <c r="J2" s="16"/>
      <c r="K2" s="16"/>
    </row>
    <row r="3" spans="1:11" ht="15">
      <c r="A3" s="55" t="str">
        <f>orçamento!A4</f>
        <v>Obra: Ampliação da Unidade Básica de Saúde, Anexo da Secretaria de Saúde</v>
      </c>
      <c r="B3" s="56"/>
      <c r="C3" s="15"/>
      <c r="D3" s="16"/>
      <c r="E3" s="16"/>
      <c r="F3" s="16"/>
      <c r="G3" s="16"/>
      <c r="H3" s="16"/>
      <c r="I3" s="16"/>
      <c r="J3" s="16"/>
      <c r="K3" s="16"/>
    </row>
    <row r="4" spans="1:11" ht="12.75">
      <c r="A4" s="55" t="str">
        <f>orçamento!A5</f>
        <v>Endereço:</v>
      </c>
      <c r="B4" s="55" t="str">
        <f>orçamento!C5</f>
        <v>Rua Filomena Teixeira, esquina com Valni Pedroso Severo, Coxilha - RS</v>
      </c>
      <c r="C4" s="57"/>
      <c r="D4" s="54"/>
      <c r="E4" s="16"/>
      <c r="F4" s="16"/>
      <c r="G4" s="16"/>
      <c r="H4" s="16"/>
      <c r="I4" s="16"/>
      <c r="J4" s="16"/>
      <c r="K4" s="16"/>
    </row>
    <row r="5" spans="1:11" ht="12.75">
      <c r="A5" s="42"/>
      <c r="B5" s="42"/>
      <c r="C5" s="43"/>
      <c r="D5" s="41"/>
      <c r="E5" s="40"/>
      <c r="F5" s="16"/>
      <c r="G5" s="16"/>
      <c r="H5" s="16"/>
      <c r="I5" s="16"/>
      <c r="J5" s="16"/>
      <c r="K5" s="16"/>
    </row>
    <row r="6" spans="1:11" ht="12.75">
      <c r="A6" s="134"/>
      <c r="B6" s="135"/>
      <c r="C6" s="16"/>
      <c r="D6" s="16"/>
      <c r="E6" s="16"/>
      <c r="F6" s="16"/>
      <c r="G6" s="16"/>
      <c r="H6" s="16"/>
      <c r="I6" s="16"/>
      <c r="J6" s="16"/>
      <c r="K6" s="16"/>
    </row>
    <row r="7" spans="1:15" ht="12.75">
      <c r="A7" s="17" t="s">
        <v>99</v>
      </c>
      <c r="B7" s="17" t="s">
        <v>102</v>
      </c>
      <c r="C7" s="18" t="s">
        <v>103</v>
      </c>
      <c r="D7" s="97"/>
      <c r="E7" s="98"/>
      <c r="F7" s="98"/>
      <c r="G7" s="98"/>
      <c r="H7" s="98"/>
      <c r="I7" s="98" t="s">
        <v>104</v>
      </c>
      <c r="J7" s="98"/>
      <c r="K7" s="98"/>
      <c r="L7" s="99"/>
      <c r="M7" s="99"/>
      <c r="N7" s="99"/>
      <c r="O7" s="100"/>
    </row>
    <row r="8" spans="1:15" ht="12.75">
      <c r="A8" s="19"/>
      <c r="B8" s="20"/>
      <c r="C8" s="21" t="s">
        <v>101</v>
      </c>
      <c r="D8" s="136">
        <v>1</v>
      </c>
      <c r="E8" s="137"/>
      <c r="F8" s="136">
        <v>2</v>
      </c>
      <c r="G8" s="137"/>
      <c r="H8" s="136">
        <v>3</v>
      </c>
      <c r="I8" s="137"/>
      <c r="J8" s="136">
        <v>4</v>
      </c>
      <c r="K8" s="138"/>
      <c r="L8" s="136">
        <v>5</v>
      </c>
      <c r="M8" s="138"/>
      <c r="N8" s="136">
        <v>6</v>
      </c>
      <c r="O8" s="138"/>
    </row>
    <row r="9" spans="1:15" ht="12.75">
      <c r="A9" s="19"/>
      <c r="B9" s="22"/>
      <c r="C9" s="23"/>
      <c r="D9" s="58" t="s">
        <v>100</v>
      </c>
      <c r="E9" s="59" t="s">
        <v>101</v>
      </c>
      <c r="F9" s="58" t="s">
        <v>100</v>
      </c>
      <c r="G9" s="59" t="s">
        <v>101</v>
      </c>
      <c r="H9" s="58" t="s">
        <v>100</v>
      </c>
      <c r="I9" s="59" t="s">
        <v>101</v>
      </c>
      <c r="J9" s="58" t="s">
        <v>100</v>
      </c>
      <c r="K9" s="60" t="s">
        <v>101</v>
      </c>
      <c r="L9" s="58" t="s">
        <v>100</v>
      </c>
      <c r="M9" s="60" t="s">
        <v>101</v>
      </c>
      <c r="N9" s="58" t="s">
        <v>100</v>
      </c>
      <c r="O9" s="60" t="s">
        <v>101</v>
      </c>
    </row>
    <row r="10" spans="1:15" ht="12.75" customHeight="1">
      <c r="A10" s="24" t="s">
        <v>11</v>
      </c>
      <c r="B10" s="25" t="str">
        <f>orçamento!B11</f>
        <v>SERVIÇOS PRELIMINARES </v>
      </c>
      <c r="C10" s="26">
        <f>orçamento!H14</f>
        <v>2523.6350955000003</v>
      </c>
      <c r="D10" s="27">
        <v>100</v>
      </c>
      <c r="E10" s="28">
        <f aca="true" t="shared" si="0" ref="E10:E26">D10/100*C10</f>
        <v>2523.6350955000003</v>
      </c>
      <c r="F10" s="27"/>
      <c r="G10" s="28"/>
      <c r="H10" s="27"/>
      <c r="I10" s="28">
        <f aca="true" t="shared" si="1" ref="I10:I26">H10/100*C10</f>
        <v>0</v>
      </c>
      <c r="J10" s="27"/>
      <c r="K10" s="28">
        <f aca="true" t="shared" si="2" ref="K10:K26">J10/100*C10</f>
        <v>0</v>
      </c>
      <c r="L10" s="27"/>
      <c r="M10" s="28">
        <f>L10/100*C10</f>
        <v>0</v>
      </c>
      <c r="N10" s="27"/>
      <c r="O10" s="28">
        <f>N10/100*G10</f>
        <v>0</v>
      </c>
    </row>
    <row r="11" spans="1:15" ht="12.75" customHeight="1">
      <c r="A11" s="24" t="s">
        <v>16</v>
      </c>
      <c r="B11" s="25" t="str">
        <f>orçamento!B16</f>
        <v>MOVIMENTO DE TERRAS </v>
      </c>
      <c r="C11" s="26">
        <f>orçamento!H19</f>
        <v>810.6820830000001</v>
      </c>
      <c r="D11" s="27">
        <v>100</v>
      </c>
      <c r="E11" s="28">
        <f t="shared" si="0"/>
        <v>810.6820830000001</v>
      </c>
      <c r="F11" s="27"/>
      <c r="G11" s="28">
        <f aca="true" t="shared" si="3" ref="G11:G26">F11/100*C11</f>
        <v>0</v>
      </c>
      <c r="H11" s="27"/>
      <c r="I11" s="28">
        <f t="shared" si="1"/>
        <v>0</v>
      </c>
      <c r="J11" s="27"/>
      <c r="K11" s="28">
        <f t="shared" si="2"/>
        <v>0</v>
      </c>
      <c r="L11" s="27"/>
      <c r="M11" s="28">
        <f aca="true" t="shared" si="4" ref="M11:M26">L11/100*C11</f>
        <v>0</v>
      </c>
      <c r="N11" s="27"/>
      <c r="O11" s="28">
        <f aca="true" t="shared" si="5" ref="O11:O25">N11/100*C11</f>
        <v>0</v>
      </c>
    </row>
    <row r="12" spans="1:15" ht="12.75">
      <c r="A12" s="24" t="s">
        <v>20</v>
      </c>
      <c r="B12" s="25" t="str">
        <f>orçamento!B21</f>
        <v>INFRA-ESTRUTURA: FUNDAÇÕES </v>
      </c>
      <c r="C12" s="26">
        <f>orçamento!H35</f>
        <v>16001.23879755</v>
      </c>
      <c r="D12" s="27">
        <v>100</v>
      </c>
      <c r="E12" s="28">
        <f t="shared" si="0"/>
        <v>16001.23879755</v>
      </c>
      <c r="F12" s="27"/>
      <c r="G12" s="28">
        <f t="shared" si="3"/>
        <v>0</v>
      </c>
      <c r="H12" s="27"/>
      <c r="I12" s="28">
        <f t="shared" si="1"/>
        <v>0</v>
      </c>
      <c r="J12" s="27"/>
      <c r="K12" s="28">
        <f t="shared" si="2"/>
        <v>0</v>
      </c>
      <c r="L12" s="27"/>
      <c r="M12" s="28">
        <f t="shared" si="4"/>
        <v>0</v>
      </c>
      <c r="N12" s="27"/>
      <c r="O12" s="28">
        <f t="shared" si="5"/>
        <v>0</v>
      </c>
    </row>
    <row r="13" spans="1:15" ht="12.75" customHeight="1">
      <c r="A13" s="24" t="s">
        <v>34</v>
      </c>
      <c r="B13" s="25" t="str">
        <f>orçamento!B37</f>
        <v>SUPRAESTRUTURA </v>
      </c>
      <c r="C13" s="26">
        <f>orçamento!H66</f>
        <v>36334.88269694999</v>
      </c>
      <c r="D13" s="27"/>
      <c r="E13" s="28">
        <f t="shared" si="0"/>
        <v>0</v>
      </c>
      <c r="F13" s="27">
        <v>40</v>
      </c>
      <c r="G13" s="28">
        <f t="shared" si="3"/>
        <v>14533.953078779998</v>
      </c>
      <c r="H13" s="27">
        <v>40</v>
      </c>
      <c r="I13" s="28">
        <f t="shared" si="1"/>
        <v>14533.953078779998</v>
      </c>
      <c r="J13" s="27">
        <v>20</v>
      </c>
      <c r="K13" s="28">
        <f t="shared" si="2"/>
        <v>7266.976539389999</v>
      </c>
      <c r="L13" s="27"/>
      <c r="M13" s="28">
        <f t="shared" si="4"/>
        <v>0</v>
      </c>
      <c r="N13" s="27"/>
      <c r="O13" s="28">
        <f t="shared" si="5"/>
        <v>0</v>
      </c>
    </row>
    <row r="14" spans="1:15" ht="12.75" customHeight="1">
      <c r="A14" s="24" t="s">
        <v>43</v>
      </c>
      <c r="B14" s="25" t="str">
        <f>orçamento!B68</f>
        <v>PAREDES E PAINEIS </v>
      </c>
      <c r="C14" s="26">
        <f>orçamento!H73</f>
        <v>24477.24931515</v>
      </c>
      <c r="D14" s="27"/>
      <c r="E14" s="28">
        <f t="shared" si="0"/>
        <v>0</v>
      </c>
      <c r="F14" s="27">
        <v>40</v>
      </c>
      <c r="G14" s="28">
        <f t="shared" si="3"/>
        <v>9790.899726059999</v>
      </c>
      <c r="H14" s="27">
        <v>40</v>
      </c>
      <c r="I14" s="28">
        <f t="shared" si="1"/>
        <v>9790.899726059999</v>
      </c>
      <c r="J14" s="27">
        <v>20</v>
      </c>
      <c r="K14" s="28">
        <f t="shared" si="2"/>
        <v>4895.4498630299995</v>
      </c>
      <c r="L14" s="27"/>
      <c r="M14" s="28">
        <f t="shared" si="4"/>
        <v>0</v>
      </c>
      <c r="N14" s="27"/>
      <c r="O14" s="28">
        <f t="shared" si="5"/>
        <v>0</v>
      </c>
    </row>
    <row r="15" spans="1:15" ht="12.75" customHeight="1">
      <c r="A15" s="24" t="s">
        <v>47</v>
      </c>
      <c r="B15" s="25" t="str">
        <f>orçamento!B75</f>
        <v>ESQUADRIAS </v>
      </c>
      <c r="C15" s="26">
        <f>orçamento!H87</f>
        <v>18953.6579046</v>
      </c>
      <c r="D15" s="27"/>
      <c r="E15" s="28">
        <f t="shared" si="0"/>
        <v>0</v>
      </c>
      <c r="F15" s="27"/>
      <c r="G15" s="28">
        <f t="shared" si="3"/>
        <v>0</v>
      </c>
      <c r="H15" s="27"/>
      <c r="I15" s="28">
        <f t="shared" si="1"/>
        <v>0</v>
      </c>
      <c r="J15" s="27">
        <v>50</v>
      </c>
      <c r="K15" s="28">
        <f t="shared" si="2"/>
        <v>9476.8289523</v>
      </c>
      <c r="L15" s="27">
        <v>50</v>
      </c>
      <c r="M15" s="28">
        <f t="shared" si="4"/>
        <v>9476.8289523</v>
      </c>
      <c r="N15" s="27"/>
      <c r="O15" s="28">
        <f t="shared" si="5"/>
        <v>0</v>
      </c>
    </row>
    <row r="16" spans="1:15" ht="12.75">
      <c r="A16" s="24" t="s">
        <v>54</v>
      </c>
      <c r="B16" s="25" t="str">
        <f>orçamento!B89</f>
        <v>COBERTURA </v>
      </c>
      <c r="C16" s="26">
        <f>orçamento!H96</f>
        <v>15004.0069209</v>
      </c>
      <c r="D16" s="27"/>
      <c r="E16" s="28">
        <f t="shared" si="0"/>
        <v>0</v>
      </c>
      <c r="F16" s="27"/>
      <c r="G16" s="28">
        <f t="shared" si="3"/>
        <v>0</v>
      </c>
      <c r="H16" s="27">
        <v>50</v>
      </c>
      <c r="I16" s="28">
        <f t="shared" si="1"/>
        <v>7502.00346045</v>
      </c>
      <c r="J16" s="27">
        <v>50</v>
      </c>
      <c r="K16" s="28">
        <f t="shared" si="2"/>
        <v>7502.00346045</v>
      </c>
      <c r="L16" s="27"/>
      <c r="M16" s="28">
        <f t="shared" si="4"/>
        <v>0</v>
      </c>
      <c r="N16" s="27"/>
      <c r="O16" s="28">
        <f t="shared" si="5"/>
        <v>0</v>
      </c>
    </row>
    <row r="17" spans="1:15" ht="12.75" customHeight="1">
      <c r="A17" s="24" t="s">
        <v>60</v>
      </c>
      <c r="B17" s="25" t="str">
        <f>orçamento!B98</f>
        <v>IMPERMEABILIZAÇÀO </v>
      </c>
      <c r="C17" s="26">
        <f>orçamento!H100</f>
        <v>612.0257616</v>
      </c>
      <c r="D17" s="27"/>
      <c r="E17" s="28">
        <f t="shared" si="0"/>
        <v>0</v>
      </c>
      <c r="F17" s="27">
        <v>100</v>
      </c>
      <c r="G17" s="28">
        <f t="shared" si="3"/>
        <v>612.0257616</v>
      </c>
      <c r="H17" s="27"/>
      <c r="I17" s="28">
        <f t="shared" si="1"/>
        <v>0</v>
      </c>
      <c r="J17" s="27"/>
      <c r="K17" s="28">
        <f t="shared" si="2"/>
        <v>0</v>
      </c>
      <c r="L17" s="27"/>
      <c r="M17" s="28">
        <f t="shared" si="4"/>
        <v>0</v>
      </c>
      <c r="N17" s="27"/>
      <c r="O17" s="28">
        <f t="shared" si="5"/>
        <v>0</v>
      </c>
    </row>
    <row r="18" spans="1:15" ht="12.75">
      <c r="A18" s="24" t="s">
        <v>64</v>
      </c>
      <c r="B18" s="25" t="str">
        <f>orçamento!B102</f>
        <v>REVESTIMENTOS DE PAREDES</v>
      </c>
      <c r="C18" s="26">
        <f>orçamento!H106</f>
        <v>16876.073061</v>
      </c>
      <c r="D18" s="27"/>
      <c r="E18" s="28">
        <f t="shared" si="0"/>
        <v>0</v>
      </c>
      <c r="F18" s="27"/>
      <c r="G18" s="28">
        <f t="shared" si="3"/>
        <v>0</v>
      </c>
      <c r="H18" s="27">
        <v>30</v>
      </c>
      <c r="I18" s="28">
        <f t="shared" si="1"/>
        <v>5062.821918299999</v>
      </c>
      <c r="J18" s="27">
        <v>40</v>
      </c>
      <c r="K18" s="28">
        <f t="shared" si="2"/>
        <v>6750.4292244</v>
      </c>
      <c r="L18" s="27">
        <v>30</v>
      </c>
      <c r="M18" s="28">
        <f t="shared" si="4"/>
        <v>5062.821918299999</v>
      </c>
      <c r="N18" s="27"/>
      <c r="O18" s="28">
        <f t="shared" si="5"/>
        <v>0</v>
      </c>
    </row>
    <row r="19" spans="1:15" ht="12.75">
      <c r="A19" s="24" t="s">
        <v>71</v>
      </c>
      <c r="B19" s="25" t="str">
        <f>orçamento!B108</f>
        <v>PAVIMENTAÇÃO </v>
      </c>
      <c r="C19" s="26">
        <f>orçamento!H113</f>
        <v>5926.115470050001</v>
      </c>
      <c r="D19" s="27"/>
      <c r="E19" s="28">
        <f t="shared" si="0"/>
        <v>0</v>
      </c>
      <c r="F19" s="27"/>
      <c r="G19" s="28">
        <f t="shared" si="3"/>
        <v>0</v>
      </c>
      <c r="H19" s="27"/>
      <c r="I19" s="28">
        <f t="shared" si="1"/>
        <v>0</v>
      </c>
      <c r="J19" s="27">
        <v>40</v>
      </c>
      <c r="K19" s="28">
        <f t="shared" si="2"/>
        <v>2370.4461880200006</v>
      </c>
      <c r="L19" s="27">
        <v>30</v>
      </c>
      <c r="M19" s="28">
        <f t="shared" si="4"/>
        <v>1777.8346410150002</v>
      </c>
      <c r="N19" s="27">
        <v>30</v>
      </c>
      <c r="O19" s="28">
        <f t="shared" si="5"/>
        <v>1777.8346410150002</v>
      </c>
    </row>
    <row r="20" spans="1:15" ht="12.75" customHeight="1">
      <c r="A20" s="24" t="s">
        <v>76</v>
      </c>
      <c r="B20" s="25" t="str">
        <f>orçamento!B115</f>
        <v>RODAPÉS E PEITORIS </v>
      </c>
      <c r="C20" s="26">
        <f>orçamento!H118</f>
        <v>1530.44709075</v>
      </c>
      <c r="D20" s="27"/>
      <c r="E20" s="28">
        <f t="shared" si="0"/>
        <v>0</v>
      </c>
      <c r="F20" s="27"/>
      <c r="G20" s="28">
        <f t="shared" si="3"/>
        <v>0</v>
      </c>
      <c r="H20" s="27"/>
      <c r="I20" s="28">
        <f t="shared" si="1"/>
        <v>0</v>
      </c>
      <c r="J20" s="27">
        <v>50</v>
      </c>
      <c r="K20" s="28">
        <f t="shared" si="2"/>
        <v>765.223545375</v>
      </c>
      <c r="L20" s="27">
        <v>50</v>
      </c>
      <c r="M20" s="28">
        <f t="shared" si="4"/>
        <v>765.223545375</v>
      </c>
      <c r="N20" s="27"/>
      <c r="O20" s="28">
        <f t="shared" si="5"/>
        <v>0</v>
      </c>
    </row>
    <row r="21" spans="1:15" ht="12.75">
      <c r="A21" s="24" t="s">
        <v>82</v>
      </c>
      <c r="B21" s="25" t="str">
        <f>orçamento!B120</f>
        <v>PINTURA </v>
      </c>
      <c r="C21" s="26">
        <f>orçamento!H128</f>
        <v>9791.569001250002</v>
      </c>
      <c r="D21" s="27"/>
      <c r="E21" s="28">
        <f t="shared" si="0"/>
        <v>0</v>
      </c>
      <c r="F21" s="27"/>
      <c r="G21" s="28">
        <f t="shared" si="3"/>
        <v>0</v>
      </c>
      <c r="H21" s="27"/>
      <c r="I21" s="28">
        <f t="shared" si="1"/>
        <v>0</v>
      </c>
      <c r="J21" s="27"/>
      <c r="K21" s="28">
        <f t="shared" si="2"/>
        <v>0</v>
      </c>
      <c r="L21" s="27">
        <v>50</v>
      </c>
      <c r="M21" s="28">
        <f t="shared" si="4"/>
        <v>4895.784500625001</v>
      </c>
      <c r="N21" s="27">
        <v>50</v>
      </c>
      <c r="O21" s="28">
        <f t="shared" si="5"/>
        <v>4895.784500625001</v>
      </c>
    </row>
    <row r="22" spans="1:15" ht="12.75">
      <c r="A22" s="24" t="s">
        <v>90</v>
      </c>
      <c r="B22" s="25" t="str">
        <f>orçamento!B130</f>
        <v>INSTALAÇÃO ELÉTRICA 220/380 V</v>
      </c>
      <c r="C22" s="26">
        <f>orçamento!H145</f>
        <v>4688.30912805</v>
      </c>
      <c r="D22" s="27"/>
      <c r="E22" s="28">
        <f t="shared" si="0"/>
        <v>0</v>
      </c>
      <c r="F22" s="27"/>
      <c r="G22" s="28">
        <f t="shared" si="3"/>
        <v>0</v>
      </c>
      <c r="H22" s="27">
        <v>20</v>
      </c>
      <c r="I22" s="28">
        <f t="shared" si="1"/>
        <v>937.66182561</v>
      </c>
      <c r="J22" s="27">
        <v>30</v>
      </c>
      <c r="K22" s="28">
        <f t="shared" si="2"/>
        <v>1406.492738415</v>
      </c>
      <c r="L22" s="27">
        <v>30</v>
      </c>
      <c r="M22" s="28">
        <f t="shared" si="4"/>
        <v>1406.492738415</v>
      </c>
      <c r="N22" s="27">
        <v>20</v>
      </c>
      <c r="O22" s="28">
        <f t="shared" si="5"/>
        <v>937.66182561</v>
      </c>
    </row>
    <row r="23" spans="1:15" ht="12.75">
      <c r="A23" s="24" t="s">
        <v>92</v>
      </c>
      <c r="B23" s="25" t="str">
        <f>orçamento!B147</f>
        <v>INSTALAÇÃO HIDRÁULICA </v>
      </c>
      <c r="C23" s="26">
        <f>orçamento!H151</f>
        <v>243.18756000000002</v>
      </c>
      <c r="D23" s="27"/>
      <c r="E23" s="28">
        <f t="shared" si="0"/>
        <v>0</v>
      </c>
      <c r="F23" s="27">
        <v>20</v>
      </c>
      <c r="G23" s="28">
        <f t="shared" si="3"/>
        <v>48.63751200000001</v>
      </c>
      <c r="H23" s="27">
        <v>40</v>
      </c>
      <c r="I23" s="28">
        <f t="shared" si="1"/>
        <v>97.27502400000002</v>
      </c>
      <c r="J23" s="27">
        <v>40</v>
      </c>
      <c r="K23" s="28">
        <f t="shared" si="2"/>
        <v>97.27502400000002</v>
      </c>
      <c r="L23" s="27"/>
      <c r="M23" s="28">
        <f t="shared" si="4"/>
        <v>0</v>
      </c>
      <c r="N23" s="27"/>
      <c r="O23" s="28">
        <f t="shared" si="5"/>
        <v>0</v>
      </c>
    </row>
    <row r="24" spans="1:15" ht="12.75">
      <c r="A24" s="24" t="s">
        <v>93</v>
      </c>
      <c r="B24" s="25" t="str">
        <f>orçamento!B153</f>
        <v>INSTALAÇÃO SANITÁRIA </v>
      </c>
      <c r="C24" s="26">
        <f>orçamento!H158</f>
        <v>832.869</v>
      </c>
      <c r="D24" s="27"/>
      <c r="E24" s="28">
        <f t="shared" si="0"/>
        <v>0</v>
      </c>
      <c r="F24" s="27">
        <v>20</v>
      </c>
      <c r="G24" s="28">
        <f t="shared" si="3"/>
        <v>166.5738</v>
      </c>
      <c r="H24" s="27">
        <v>40</v>
      </c>
      <c r="I24" s="28">
        <f t="shared" si="1"/>
        <v>333.1476</v>
      </c>
      <c r="J24" s="27">
        <v>40</v>
      </c>
      <c r="K24" s="28">
        <f t="shared" si="2"/>
        <v>333.1476</v>
      </c>
      <c r="L24" s="27"/>
      <c r="M24" s="28">
        <f t="shared" si="4"/>
        <v>0</v>
      </c>
      <c r="N24" s="27"/>
      <c r="O24" s="28">
        <f t="shared" si="5"/>
        <v>0</v>
      </c>
    </row>
    <row r="25" spans="1:15" ht="12.75" customHeight="1">
      <c r="A25" s="24" t="s">
        <v>94</v>
      </c>
      <c r="B25" s="25" t="str">
        <f>orçamento!B160</f>
        <v>LOUÇAS E METAIS </v>
      </c>
      <c r="C25" s="26">
        <f>orçamento!H167</f>
        <v>1042.79274</v>
      </c>
      <c r="D25" s="27"/>
      <c r="E25" s="28">
        <f t="shared" si="0"/>
        <v>0</v>
      </c>
      <c r="F25" s="27"/>
      <c r="G25" s="28">
        <f t="shared" si="3"/>
        <v>0</v>
      </c>
      <c r="H25" s="27"/>
      <c r="I25" s="28">
        <f t="shared" si="1"/>
        <v>0</v>
      </c>
      <c r="J25" s="27"/>
      <c r="K25" s="28">
        <f t="shared" si="2"/>
        <v>0</v>
      </c>
      <c r="L25" s="27"/>
      <c r="M25" s="28">
        <f>L25/100*C25</f>
        <v>0</v>
      </c>
      <c r="N25" s="27">
        <v>100</v>
      </c>
      <c r="O25" s="28">
        <f t="shared" si="5"/>
        <v>1042.79274</v>
      </c>
    </row>
    <row r="26" spans="1:15" ht="12.75">
      <c r="A26" s="24" t="s">
        <v>95</v>
      </c>
      <c r="B26" s="25" t="str">
        <f>orçamento!B169</f>
        <v>SERVIÇOS FINAIS</v>
      </c>
      <c r="C26" s="26">
        <f>orçamento!H173</f>
        <v>231.86041425000002</v>
      </c>
      <c r="D26" s="27"/>
      <c r="E26" s="28">
        <f t="shared" si="0"/>
        <v>0</v>
      </c>
      <c r="F26" s="27"/>
      <c r="G26" s="28">
        <f t="shared" si="3"/>
        <v>0</v>
      </c>
      <c r="H26" s="27"/>
      <c r="I26" s="28">
        <f t="shared" si="1"/>
        <v>0</v>
      </c>
      <c r="J26" s="27"/>
      <c r="K26" s="28">
        <f t="shared" si="2"/>
        <v>0</v>
      </c>
      <c r="L26" s="27"/>
      <c r="M26" s="28">
        <f t="shared" si="4"/>
        <v>0</v>
      </c>
      <c r="N26" s="27">
        <v>100</v>
      </c>
      <c r="O26" s="28">
        <f>N26/100*C26</f>
        <v>231.86041425000002</v>
      </c>
    </row>
    <row r="27" spans="1:15" ht="12.75">
      <c r="A27" s="29"/>
      <c r="B27" s="25" t="s">
        <v>156</v>
      </c>
      <c r="C27" s="26"/>
      <c r="D27" s="27"/>
      <c r="E27" s="28"/>
      <c r="F27" s="27"/>
      <c r="G27" s="28"/>
      <c r="H27" s="27"/>
      <c r="I27" s="28"/>
      <c r="J27" s="27"/>
      <c r="K27" s="28"/>
      <c r="L27" s="27"/>
      <c r="M27" s="28"/>
      <c r="N27" s="27"/>
      <c r="O27" s="28"/>
    </row>
    <row r="28" spans="1:15" ht="12.75">
      <c r="A28" s="30"/>
      <c r="B28" s="31"/>
      <c r="C28" s="32">
        <f>SUM(C10:C26)</f>
        <v>155880.60204059997</v>
      </c>
      <c r="D28" s="33">
        <f>E28/C28*100</f>
        <v>12.404080894564382</v>
      </c>
      <c r="E28" s="34">
        <f>SUM(E10:E26)</f>
        <v>19335.55597605</v>
      </c>
      <c r="F28" s="33">
        <f>G28/C28*100</f>
        <v>16.135484177748424</v>
      </c>
      <c r="G28" s="34">
        <f>SUM(G10:G26)</f>
        <v>25152.089878439998</v>
      </c>
      <c r="H28" s="33">
        <f>I28/C28*100</f>
        <v>24.54299132308685</v>
      </c>
      <c r="I28" s="34">
        <f>SUM(I10:I26)</f>
        <v>38257.76263319999</v>
      </c>
      <c r="J28" s="33">
        <f>K28/C28*100</f>
        <v>26.215111181528965</v>
      </c>
      <c r="K28" s="33">
        <f>SUM(K10:K26)</f>
        <v>40864.27313538</v>
      </c>
      <c r="L28" s="33">
        <f>M28/C28*100</f>
        <v>15.00185782573463</v>
      </c>
      <c r="M28" s="33">
        <f>SUM(M10:M26)</f>
        <v>23384.98629603</v>
      </c>
      <c r="N28" s="33">
        <f>O28/C28*100</f>
        <v>5.700474597336756</v>
      </c>
      <c r="O28" s="33">
        <f>SUM(O10:O26)</f>
        <v>8885.934121500002</v>
      </c>
    </row>
    <row r="29" spans="3:15" ht="12.75">
      <c r="C29" s="35" t="s">
        <v>105</v>
      </c>
      <c r="D29" s="36">
        <f>D28</f>
        <v>12.404080894564382</v>
      </c>
      <c r="E29" s="37">
        <f>E28</f>
        <v>19335.55597605</v>
      </c>
      <c r="F29" s="36">
        <f>D28+F28</f>
        <v>28.539565072312804</v>
      </c>
      <c r="G29" s="38">
        <f>E28+G28</f>
        <v>44487.645854489994</v>
      </c>
      <c r="H29" s="39">
        <f>D28+F28+H28</f>
        <v>53.08255639539965</v>
      </c>
      <c r="I29" s="39">
        <f>E28+G28+I28</f>
        <v>82745.40848768999</v>
      </c>
      <c r="J29" s="36">
        <f>D28+F28+H28+J28</f>
        <v>79.29766757692862</v>
      </c>
      <c r="K29" s="39">
        <f>E28+G28+I28+K28</f>
        <v>123609.68162306998</v>
      </c>
      <c r="L29" s="39">
        <f>D28+F28+H28+J28+L28</f>
        <v>94.29952540266325</v>
      </c>
      <c r="M29" s="39">
        <f>E28+G28+I28+K28+M28</f>
        <v>146994.66791909997</v>
      </c>
      <c r="N29" s="39">
        <f>D28+F28+H28+J28+L28+N28</f>
        <v>100</v>
      </c>
      <c r="O29" s="39">
        <f>E28+G28+I28+K28+M28+O28</f>
        <v>155880.60204059997</v>
      </c>
    </row>
    <row r="32" spans="1:11" ht="12.75">
      <c r="A32" s="129" t="s">
        <v>157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ht="12.75">
      <c r="A33" s="129" t="s">
        <v>161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ht="12.75">
      <c r="A34" s="129" t="s">
        <v>163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</sheetData>
  <sheetProtection/>
  <mergeCells count="12">
    <mergeCell ref="L8:M8"/>
    <mergeCell ref="N8:O8"/>
    <mergeCell ref="A32:K32"/>
    <mergeCell ref="A33:K33"/>
    <mergeCell ref="A34:K34"/>
    <mergeCell ref="A1:K1"/>
    <mergeCell ref="A2:B2"/>
    <mergeCell ref="A6:B6"/>
    <mergeCell ref="D8:E8"/>
    <mergeCell ref="F8:G8"/>
    <mergeCell ref="H8:I8"/>
    <mergeCell ref="J8:K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81" r:id="rId1"/>
  <ignoredErrors>
    <ignoredError sqref="D28 N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Engenharia</cp:lastModifiedBy>
  <cp:lastPrinted>2020-08-19T19:25:34Z</cp:lastPrinted>
  <dcterms:created xsi:type="dcterms:W3CDTF">2009-07-02T17:29:30Z</dcterms:created>
  <dcterms:modified xsi:type="dcterms:W3CDTF">2020-08-19T19:26:56Z</dcterms:modified>
  <cp:category/>
  <cp:version/>
  <cp:contentType/>
  <cp:contentStatus/>
</cp:coreProperties>
</file>