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7320" windowHeight="6540" tabRatio="991" activeTab="2"/>
  </bookViews>
  <sheets>
    <sheet name="IFRS - Sertão" sheetId="1" r:id="rId1"/>
    <sheet name="Bertagnoli" sheetId="2" r:id="rId2"/>
    <sheet name="Entre Rios" sheetId="3" r:id="rId3"/>
  </sheets>
  <externalReferences>
    <externalReference r:id="rId6"/>
  </externalReferences>
  <definedNames>
    <definedName name="_xlfn.BAHTTEXT" hidden="1">#NAME?</definedName>
    <definedName name="_xlfn.NUMBERVALUE" hidden="1">#NAME?</definedName>
    <definedName name="_xlnm.Print_Area" localSheetId="1">'Bertagnoli'!$A$1:$G$58</definedName>
    <definedName name="_xlnm.Print_Area" localSheetId="2">'Entre Rios'!$A$1:$G$58</definedName>
    <definedName name="_xlnm.Print_Area" localSheetId="0">'IFRS - Sertão'!$A$1:$G$58</definedName>
    <definedName name="LO25">#REF!</definedName>
    <definedName name="sesi">#REF!</definedName>
  </definedNames>
  <calcPr fullCalcOnLoad="1"/>
</workbook>
</file>

<file path=xl/sharedStrings.xml><?xml version="1.0" encoding="utf-8"?>
<sst xmlns="http://schemas.openxmlformats.org/spreadsheetml/2006/main" count="180" uniqueCount="61">
  <si>
    <t>TURNO</t>
  </si>
  <si>
    <t>TOTAL</t>
  </si>
  <si>
    <t>Km s/ pavimentação</t>
  </si>
  <si>
    <t>Km total</t>
  </si>
  <si>
    <t>Veículo</t>
  </si>
  <si>
    <t>R$ combustível</t>
  </si>
  <si>
    <t>Km/litro</t>
  </si>
  <si>
    <t>Relação combustível/manutenção</t>
  </si>
  <si>
    <t>CUSTO VARIÁVEL</t>
  </si>
  <si>
    <t>COMBUSTÍVEL</t>
  </si>
  <si>
    <t>MANUTENÇÃO</t>
  </si>
  <si>
    <t>IMPOSTOS</t>
  </si>
  <si>
    <t>CUSTO FIXO</t>
  </si>
  <si>
    <t>LICENCIAMENTO</t>
  </si>
  <si>
    <t>ESCRITÓRIO</t>
  </si>
  <si>
    <t>MOTORISTA</t>
  </si>
  <si>
    <t>SALÁRIO</t>
  </si>
  <si>
    <t>FGTS</t>
  </si>
  <si>
    <t>PREÇO</t>
  </si>
  <si>
    <t>RETORNO INVESTIMENTO</t>
  </si>
  <si>
    <t>LUCRO</t>
  </si>
  <si>
    <t>LUCRO MÊS</t>
  </si>
  <si>
    <t>FIXO MENSAL</t>
  </si>
  <si>
    <t>COMB</t>
  </si>
  <si>
    <t>MANUT</t>
  </si>
  <si>
    <t>OUTROS</t>
  </si>
  <si>
    <t>MOTORIS</t>
  </si>
  <si>
    <t>DEFINIÇÃO DO PREÇO</t>
  </si>
  <si>
    <t>QUANT, DE MOTORISTAS</t>
  </si>
  <si>
    <t>Tempo conduzindo o veículo</t>
  </si>
  <si>
    <t>Tempo de espera</t>
  </si>
  <si>
    <t>Tempo total (horas)</t>
  </si>
  <si>
    <t>km pavimentado</t>
  </si>
  <si>
    <r>
      <t>¹</t>
    </r>
    <r>
      <rPr>
        <b/>
        <sz val="12"/>
        <rFont val="Arial"/>
        <family val="2"/>
      </rPr>
      <t>Sem Pavimentação</t>
    </r>
  </si>
  <si>
    <t>PREÇO/Km Simples</t>
  </si>
  <si>
    <t>PREÇO/Km TOTAL</t>
  </si>
  <si>
    <t>PREÇO / %</t>
  </si>
  <si>
    <t>VISTORIA</t>
  </si>
  <si>
    <t>Férias 11,11%</t>
  </si>
  <si>
    <t>PRESUMIDO</t>
  </si>
  <si>
    <t>13º S.8,33</t>
  </si>
  <si>
    <t>TOTAL (Comb + Manut)</t>
  </si>
  <si>
    <t>TOTAL GASTOS FIXOS</t>
  </si>
  <si>
    <t>DEPRECIAÇÃO/C. CAPITAL</t>
  </si>
  <si>
    <t>TAXA USO VEÍCULO</t>
  </si>
  <si>
    <t>SEGURO OBRIGATÓRIO</t>
  </si>
  <si>
    <t>SIMPLES NACIONAL</t>
  </si>
  <si>
    <t>TOTAL IMPOSTOS</t>
  </si>
  <si>
    <t>R$ Veículo no máximo 15 anos de uso (2007)</t>
  </si>
  <si>
    <t xml:space="preserve">PESSOAS </t>
  </si>
  <si>
    <t>pessoas</t>
  </si>
  <si>
    <t>R$ seguro / pessoas / viagem</t>
  </si>
  <si>
    <t>SEGURO  TOTAL</t>
  </si>
  <si>
    <t>viagens mês</t>
  </si>
  <si>
    <t>LINHA ENTRE RIOS</t>
  </si>
  <si>
    <t>Veículo com no mínimo 20 lugares</t>
  </si>
  <si>
    <t>2706km</t>
  </si>
  <si>
    <t>IFRS - SERTÃO</t>
  </si>
  <si>
    <t>Veículo com no mínimo 15 lugares</t>
  </si>
  <si>
    <t>Veículo com no mínimo 25 lugares</t>
  </si>
  <si>
    <t>LINHA BERTAGNOLI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</si>
</sst>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;&quot;R$&quot;\ \-#,##0"/>
    <numFmt numFmtId="171" formatCode="&quot;R$&quot;\ #,##0;[Red]&quot;R$&quot;\ \-#,##0"/>
    <numFmt numFmtId="172" formatCode="&quot;R$&quot;\ #,##0.00;&quot;R$&quot;\ \-#,##0.00"/>
    <numFmt numFmtId="173" formatCode="&quot;R$&quot;\ #,##0.00;[Red]&quot;R$&quot;\ \-#,##0.00"/>
    <numFmt numFmtId="174" formatCode="_ &quot;R$&quot;\ * #,##0_ ;_ &quot;R$&quot;\ * \-#,##0_ ;_ &quot;R$&quot;\ * &quot;-&quot;_ ;_ @_ "/>
    <numFmt numFmtId="175" formatCode="_ * #,##0_ ;_ * \-#,##0_ ;_ * &quot;-&quot;_ ;_ @_ "/>
    <numFmt numFmtId="176" formatCode="_ &quot;R$&quot;\ * #,##0.00_ ;_ &quot;R$&quot;\ * \-#,##0.00_ ;_ &quot;R$&quot;\ * &quot;-&quot;??_ ;_ @_ "/>
    <numFmt numFmtId="177" formatCode="_ * #,##0.00_ ;_ * \-#,##0.00_ ;_ * &quot;-&quot;??_ ;_ @_ 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_(* #,##0.00_);_(* \(#,##0.00\);_(* &quot;-&quot;??_);_(@_)"/>
    <numFmt numFmtId="186" formatCode="&quot;R$&quot;\ #,##0_);\(&quot;R$&quot;\ #,##0\)"/>
    <numFmt numFmtId="187" formatCode="&quot;R$&quot;\ #,##0_);[Red]\(&quot;R$&quot;\ #,##0\)"/>
    <numFmt numFmtId="188" formatCode="&quot;R$&quot;\ #,##0.00_);\(&quot;R$&quot;\ #,##0.00\)"/>
    <numFmt numFmtId="189" formatCode="&quot;R$&quot;\ #,##0.00_);[Red]\(&quot;R$&quot;\ #,##0.00\)"/>
    <numFmt numFmtId="190" formatCode="_(&quot;R$&quot;\ * #,##0_);_(&quot;R$&quot;\ * \(#,##0\);_(&quot;R$&quot;\ * &quot;-&quot;_);_(@_)"/>
    <numFmt numFmtId="191" formatCode="_(&quot;R$&quot;\ * #,##0.00_);_(&quot;R$&quot;\ * \(#,##0.00\);_(&quot;R$&quot;\ * &quot;-&quot;??_);_(@_)"/>
    <numFmt numFmtId="192" formatCode="&quot;Sim&quot;;&quot;Sim&quot;;&quot;Não&quot;"/>
    <numFmt numFmtId="193" formatCode="&quot;Verdadeiro&quot;;&quot;Verdadeiro&quot;;&quot;Falso&quot;"/>
    <numFmt numFmtId="194" formatCode="&quot;Ativar&quot;;&quot;Ativar&quot;;&quot;Desativar&quot;"/>
    <numFmt numFmtId="195" formatCode="#,##0.0"/>
    <numFmt numFmtId="196" formatCode="0.0000%"/>
    <numFmt numFmtId="197" formatCode="#,##0.0000"/>
    <numFmt numFmtId="198" formatCode="&quot;R$&quot;\ #,##0.00"/>
    <numFmt numFmtId="199" formatCode="&quot;R$ &quot;#,##0.00"/>
    <numFmt numFmtId="200" formatCode="0.00;[Red]0.00"/>
    <numFmt numFmtId="201" formatCode="0.0"/>
    <numFmt numFmtId="202" formatCode="_(* #,##0_);_(* \(#,##0\);_(* &quot;-&quot;??_);_(@_)"/>
    <numFmt numFmtId="203" formatCode="0.000"/>
    <numFmt numFmtId="204" formatCode="0.0%"/>
    <numFmt numFmtId="205" formatCode="[$-416]dddd\,\ d&quot; de &quot;mmmm&quot; de &quot;yyyy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Symbol"/>
      <family val="1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85" fontId="0" fillId="0" borderId="0" applyFont="0" applyFill="0" applyBorder="0" applyAlignment="0" applyProtection="0"/>
  </cellStyleXfs>
  <cellXfs count="72">
    <xf numFmtId="4" fontId="0" fillId="0" borderId="0" xfId="0" applyAlignment="1">
      <alignment/>
    </xf>
    <xf numFmtId="4" fontId="1" fillId="0" borderId="0" xfId="0" applyFont="1" applyAlignment="1">
      <alignment/>
    </xf>
    <xf numFmtId="4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0" xfId="0" applyFont="1" applyFill="1" applyBorder="1" applyAlignment="1">
      <alignment horizontal="center"/>
    </xf>
    <xf numFmtId="4" fontId="1" fillId="0" borderId="0" xfId="0" applyFont="1" applyAlignment="1">
      <alignment horizontal="left"/>
    </xf>
    <xf numFmtId="4" fontId="1" fillId="0" borderId="0" xfId="0" applyFont="1" applyAlignment="1">
      <alignment/>
    </xf>
    <xf numFmtId="4" fontId="6" fillId="0" borderId="0" xfId="0" applyFont="1" applyAlignment="1">
      <alignment/>
    </xf>
    <xf numFmtId="184" fontId="1" fillId="0" borderId="0" xfId="47" applyFont="1" applyFill="1" applyAlignment="1">
      <alignment/>
    </xf>
    <xf numFmtId="4" fontId="0" fillId="0" borderId="0" xfId="0" applyFill="1" applyAlignment="1">
      <alignment/>
    </xf>
    <xf numFmtId="4" fontId="1" fillId="0" borderId="10" xfId="0" applyFont="1" applyFill="1" applyBorder="1" applyAlignment="1">
      <alignment horizontal="left"/>
    </xf>
    <xf numFmtId="4" fontId="1" fillId="0" borderId="10" xfId="0" applyFont="1" applyFill="1" applyBorder="1" applyAlignment="1">
      <alignment horizontal="center"/>
    </xf>
    <xf numFmtId="4" fontId="1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Font="1" applyFill="1" applyAlignment="1">
      <alignment/>
    </xf>
    <xf numFmtId="10" fontId="1" fillId="0" borderId="10" xfId="0" applyNumberFormat="1" applyFont="1" applyFill="1" applyBorder="1" applyAlignment="1">
      <alignment/>
    </xf>
    <xf numFmtId="4" fontId="6" fillId="0" borderId="0" xfId="0" applyFont="1" applyFill="1" applyAlignment="1">
      <alignment/>
    </xf>
    <xf numFmtId="4" fontId="6" fillId="0" borderId="10" xfId="0" applyFont="1" applyFill="1" applyBorder="1" applyAlignment="1">
      <alignment/>
    </xf>
    <xf numFmtId="10" fontId="6" fillId="0" borderId="1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6" fillId="0" borderId="11" xfId="0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" fontId="1" fillId="0" borderId="0" xfId="0" applyFont="1" applyFill="1" applyAlignment="1">
      <alignment vertical="center" wrapText="1"/>
    </xf>
    <xf numFmtId="4" fontId="1" fillId="0" borderId="0" xfId="0" applyFont="1" applyFill="1" applyBorder="1" applyAlignment="1">
      <alignment/>
    </xf>
    <xf numFmtId="4" fontId="2" fillId="0" borderId="10" xfId="0" applyFont="1" applyFill="1" applyBorder="1" applyAlignment="1">
      <alignment horizontal="center"/>
    </xf>
    <xf numFmtId="184" fontId="2" fillId="0" borderId="10" xfId="49" applyFont="1" applyFill="1" applyBorder="1" applyAlignment="1">
      <alignment/>
    </xf>
    <xf numFmtId="4" fontId="5" fillId="0" borderId="0" xfId="0" applyFont="1" applyFill="1" applyAlignment="1">
      <alignment/>
    </xf>
    <xf numFmtId="10" fontId="1" fillId="0" borderId="10" xfId="55" applyNumberFormat="1" applyFont="1" applyFill="1" applyBorder="1" applyAlignment="1">
      <alignment horizontal="center"/>
    </xf>
    <xf numFmtId="4" fontId="2" fillId="0" borderId="0" xfId="0" applyFont="1" applyFill="1" applyAlignment="1">
      <alignment horizontal="left"/>
    </xf>
    <xf numFmtId="4" fontId="1" fillId="0" borderId="0" xfId="0" applyFont="1" applyFill="1" applyAlignment="1">
      <alignment horizontal="left"/>
    </xf>
    <xf numFmtId="4" fontId="0" fillId="0" borderId="0" xfId="0" applyFill="1" applyBorder="1" applyAlignment="1">
      <alignment/>
    </xf>
    <xf numFmtId="4" fontId="2" fillId="0" borderId="12" xfId="0" applyFont="1" applyFill="1" applyBorder="1" applyAlignment="1">
      <alignment horizontal="center" vertical="center"/>
    </xf>
    <xf numFmtId="4" fontId="2" fillId="0" borderId="0" xfId="0" applyFont="1" applyFill="1" applyBorder="1" applyAlignment="1">
      <alignment vertical="center"/>
    </xf>
    <xf numFmtId="4" fontId="2" fillId="33" borderId="10" xfId="0" applyFont="1" applyFill="1" applyBorder="1" applyAlignment="1">
      <alignment/>
    </xf>
    <xf numFmtId="4" fontId="0" fillId="0" borderId="10" xfId="0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4" fontId="1" fillId="34" borderId="10" xfId="0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/>
    </xf>
    <xf numFmtId="4" fontId="1" fillId="35" borderId="10" xfId="0" applyFont="1" applyFill="1" applyBorder="1" applyAlignment="1">
      <alignment horizontal="center"/>
    </xf>
    <xf numFmtId="4" fontId="1" fillId="18" borderId="10" xfId="0" applyFont="1" applyFill="1" applyBorder="1" applyAlignment="1">
      <alignment horizontal="center"/>
    </xf>
    <xf numFmtId="4" fontId="2" fillId="18" borderId="10" xfId="0" applyNumberFormat="1" applyFont="1" applyFill="1" applyBorder="1" applyAlignment="1">
      <alignment/>
    </xf>
    <xf numFmtId="4" fontId="2" fillId="36" borderId="10" xfId="0" applyNumberFormat="1" applyFont="1" applyFill="1" applyBorder="1" applyAlignment="1">
      <alignment horizontal="center"/>
    </xf>
    <xf numFmtId="2" fontId="2" fillId="36" borderId="10" xfId="0" applyNumberFormat="1" applyFont="1" applyFill="1" applyBorder="1" applyAlignment="1">
      <alignment horizontal="center"/>
    </xf>
    <xf numFmtId="185" fontId="1" fillId="36" borderId="10" xfId="59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4" fontId="7" fillId="36" borderId="10" xfId="0" applyNumberFormat="1" applyFont="1" applyFill="1" applyBorder="1" applyAlignment="1">
      <alignment horizontal="center"/>
    </xf>
    <xf numFmtId="4" fontId="2" fillId="36" borderId="10" xfId="0" applyNumberFormat="1" applyFont="1" applyFill="1" applyBorder="1" applyAlignment="1">
      <alignment/>
    </xf>
    <xf numFmtId="4" fontId="2" fillId="0" borderId="13" xfId="0" applyFont="1" applyFill="1" applyBorder="1" applyAlignment="1">
      <alignment horizontal="center"/>
    </xf>
    <xf numFmtId="4" fontId="2" fillId="36" borderId="10" xfId="0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4" fontId="2" fillId="36" borderId="14" xfId="0" applyFont="1" applyFill="1" applyBorder="1" applyAlignment="1">
      <alignment horizontal="center"/>
    </xf>
    <xf numFmtId="4" fontId="2" fillId="19" borderId="10" xfId="0" applyFont="1" applyFill="1" applyBorder="1" applyAlignment="1">
      <alignment horizontal="center"/>
    </xf>
    <xf numFmtId="185" fontId="2" fillId="19" borderId="10" xfId="59" applyFont="1" applyFill="1" applyBorder="1" applyAlignment="1">
      <alignment/>
    </xf>
    <xf numFmtId="4" fontId="1" fillId="18" borderId="10" xfId="0" applyNumberFormat="1" applyFont="1" applyFill="1" applyBorder="1" applyAlignment="1">
      <alignment/>
    </xf>
    <xf numFmtId="4" fontId="6" fillId="18" borderId="11" xfId="0" applyNumberFormat="1" applyFont="1" applyFill="1" applyBorder="1" applyAlignment="1">
      <alignment/>
    </xf>
    <xf numFmtId="4" fontId="1" fillId="0" borderId="14" xfId="0" applyFont="1" applyFill="1" applyBorder="1" applyAlignment="1">
      <alignment horizontal="left"/>
    </xf>
    <xf numFmtId="4" fontId="1" fillId="0" borderId="15" xfId="0" applyFont="1" applyFill="1" applyBorder="1" applyAlignment="1">
      <alignment horizontal="left"/>
    </xf>
    <xf numFmtId="4" fontId="1" fillId="0" borderId="16" xfId="0" applyFont="1" applyFill="1" applyBorder="1" applyAlignment="1">
      <alignment horizontal="left"/>
    </xf>
    <xf numFmtId="4" fontId="2" fillId="0" borderId="14" xfId="0" applyFont="1" applyFill="1" applyBorder="1" applyAlignment="1">
      <alignment horizontal="center"/>
    </xf>
    <xf numFmtId="4" fontId="2" fillId="0" borderId="15" xfId="0" applyFont="1" applyFill="1" applyBorder="1" applyAlignment="1">
      <alignment horizontal="center"/>
    </xf>
    <xf numFmtId="4" fontId="2" fillId="0" borderId="16" xfId="0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 wrapText="1"/>
    </xf>
    <xf numFmtId="4" fontId="1" fillId="0" borderId="14" xfId="0" applyFont="1" applyFill="1" applyBorder="1" applyAlignment="1">
      <alignment horizontal="center"/>
    </xf>
    <xf numFmtId="4" fontId="1" fillId="0" borderId="15" xfId="0" applyFont="1" applyFill="1" applyBorder="1" applyAlignment="1">
      <alignment horizontal="center"/>
    </xf>
    <xf numFmtId="4" fontId="1" fillId="0" borderId="16" xfId="0" applyFont="1" applyFill="1" applyBorder="1" applyAlignment="1">
      <alignment horizontal="center"/>
    </xf>
    <xf numFmtId="4" fontId="1" fillId="0" borderId="15" xfId="0" applyFont="1" applyFill="1" applyBorder="1" applyAlignment="1">
      <alignment/>
    </xf>
    <xf numFmtId="4" fontId="1" fillId="0" borderId="16" xfId="0" applyFont="1" applyFill="1" applyBorder="1" applyAlignment="1">
      <alignment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2 2" xfId="50"/>
    <cellStyle name="Moeda 3" xfId="51"/>
    <cellStyle name="Neutra" xfId="52"/>
    <cellStyle name="Normal 2" xfId="53"/>
    <cellStyle name="Nota" xfId="54"/>
    <cellStyle name="Percent" xfId="55"/>
    <cellStyle name="Porcentagem 2" xfId="56"/>
    <cellStyle name="Saída" xfId="57"/>
    <cellStyle name="Comma [0]" xfId="58"/>
    <cellStyle name="Separador de milhares 2" xfId="59"/>
    <cellStyle name="Separador de milhares 2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914400</xdr:colOff>
      <xdr:row>31</xdr:row>
      <xdr:rowOff>9525</xdr:rowOff>
    </xdr:from>
    <xdr:to>
      <xdr:col>8</xdr:col>
      <xdr:colOff>28575</xdr:colOff>
      <xdr:row>37</xdr:row>
      <xdr:rowOff>180975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4733925" y="6067425"/>
          <a:ext cx="4057650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CONTRATAÇÃO DE EMPRESA PARA REALIZAÇÃO DE TRANSPORTE ESCOLAR  PARA IFRS - ENGLERT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914400</xdr:colOff>
      <xdr:row>31</xdr:row>
      <xdr:rowOff>9525</xdr:rowOff>
    </xdr:from>
    <xdr:to>
      <xdr:col>8</xdr:col>
      <xdr:colOff>28575</xdr:colOff>
      <xdr:row>37</xdr:row>
      <xdr:rowOff>180975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4733925" y="6067425"/>
          <a:ext cx="4057650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CONTRATAÇÃO DE EMPRESA PARA REALIZAÇÃO DE TRANSPORTE ESCOLAR  PARA ALUNOS LINHA BERTAGNOLI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914400</xdr:colOff>
      <xdr:row>31</xdr:row>
      <xdr:rowOff>9525</xdr:rowOff>
    </xdr:from>
    <xdr:to>
      <xdr:col>8</xdr:col>
      <xdr:colOff>28575</xdr:colOff>
      <xdr:row>37</xdr:row>
      <xdr:rowOff>180975</xdr:rowOff>
    </xdr:to>
    <xdr:sp>
      <xdr:nvSpPr>
        <xdr:cNvPr id="1" name="CaixaDeTexto 2"/>
        <xdr:cNvSpPr txBox="1">
          <a:spLocks noChangeArrowheads="1"/>
        </xdr:cNvSpPr>
      </xdr:nvSpPr>
      <xdr:spPr>
        <a:xfrm>
          <a:off x="4733925" y="6067425"/>
          <a:ext cx="4057650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CONTRATAÇÃO DE EMPRESA PARA REALIZAÇÃO DE TRANSPORTE ESCOLAR  PARA ALUNOS COMUNIDADE ENTRE RIOS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4\edital_05_2014_apa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AE"/>
      <sheetName val="Plan1"/>
      <sheetName val="Plan2"/>
      <sheetName val="Plan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="75" zoomScaleNormal="75" zoomScalePageLayoutView="0" workbookViewId="0" topLeftCell="A22">
      <selection activeCell="I37" sqref="I37"/>
    </sheetView>
  </sheetViews>
  <sheetFormatPr defaultColWidth="9.140625" defaultRowHeight="12.75"/>
  <cols>
    <col min="1" max="1" width="31.00390625" style="0" bestFit="1" customWidth="1"/>
    <col min="2" max="2" width="14.7109375" style="0" bestFit="1" customWidth="1"/>
    <col min="3" max="3" width="11.57421875" style="0" customWidth="1"/>
    <col min="4" max="4" width="15.57421875" style="0" customWidth="1"/>
    <col min="5" max="5" width="21.00390625" style="0" customWidth="1"/>
    <col min="6" max="6" width="11.57421875" style="0" customWidth="1"/>
    <col min="7" max="7" width="16.140625" style="0" customWidth="1"/>
    <col min="8" max="8" width="9.8515625" style="0" customWidth="1"/>
    <col min="9" max="9" width="10.421875" style="0" bestFit="1" customWidth="1"/>
  </cols>
  <sheetData>
    <row r="1" spans="1:9" ht="15.75" customHeight="1">
      <c r="A1" s="36" t="s">
        <v>57</v>
      </c>
      <c r="B1" s="37"/>
      <c r="C1" s="37"/>
      <c r="D1" s="37"/>
      <c r="E1" s="37"/>
      <c r="F1" s="37"/>
      <c r="G1" s="37"/>
      <c r="H1" s="37"/>
      <c r="I1" s="12"/>
    </row>
    <row r="2" spans="1:9" ht="15.75">
      <c r="A2" s="7"/>
      <c r="B2" s="7"/>
      <c r="C2" s="7"/>
      <c r="D2" s="7"/>
      <c r="E2" s="7"/>
      <c r="F2" s="7"/>
      <c r="G2" s="7"/>
      <c r="H2" s="12"/>
      <c r="I2" s="12"/>
    </row>
    <row r="3" spans="1:9" ht="15">
      <c r="A3" s="13" t="s">
        <v>0</v>
      </c>
      <c r="B3" s="14" t="s">
        <v>50</v>
      </c>
      <c r="C3" s="14"/>
      <c r="D3" s="14"/>
      <c r="E3" s="14" t="s">
        <v>1</v>
      </c>
      <c r="F3" s="15"/>
      <c r="G3" s="15"/>
      <c r="H3" s="12"/>
      <c r="I3" s="12"/>
    </row>
    <row r="4" spans="1:9" ht="15">
      <c r="A4" s="13" t="s">
        <v>49</v>
      </c>
      <c r="B4" s="40">
        <v>15</v>
      </c>
      <c r="C4" s="16">
        <v>0</v>
      </c>
      <c r="D4" s="16">
        <v>0</v>
      </c>
      <c r="E4" s="16">
        <v>15</v>
      </c>
      <c r="F4" s="15"/>
      <c r="G4" s="15"/>
      <c r="H4" s="12"/>
      <c r="I4" s="12"/>
    </row>
    <row r="5" spans="1:9" ht="15">
      <c r="A5" s="60" t="s">
        <v>32</v>
      </c>
      <c r="B5" s="61"/>
      <c r="C5" s="61"/>
      <c r="D5" s="62"/>
      <c r="E5" s="43">
        <v>35</v>
      </c>
      <c r="F5" s="15"/>
      <c r="G5" s="15"/>
      <c r="H5" s="12"/>
      <c r="I5" s="12"/>
    </row>
    <row r="6" spans="1:9" ht="15">
      <c r="A6" s="60" t="s">
        <v>2</v>
      </c>
      <c r="B6" s="61"/>
      <c r="C6" s="61"/>
      <c r="D6" s="62"/>
      <c r="E6" s="14">
        <v>0</v>
      </c>
      <c r="F6" s="15"/>
      <c r="G6" s="15"/>
      <c r="H6" s="12"/>
      <c r="I6" s="12"/>
    </row>
    <row r="7" spans="1:9" ht="15.75">
      <c r="A7" s="60" t="s">
        <v>3</v>
      </c>
      <c r="B7" s="61"/>
      <c r="C7" s="61"/>
      <c r="D7" s="62"/>
      <c r="E7" s="53">
        <v>35</v>
      </c>
      <c r="F7" s="15"/>
      <c r="G7" s="15"/>
      <c r="H7" s="12"/>
      <c r="I7" s="12"/>
    </row>
    <row r="8" spans="1:9" ht="15">
      <c r="A8" s="60" t="s">
        <v>29</v>
      </c>
      <c r="B8" s="61"/>
      <c r="C8" s="61"/>
      <c r="D8" s="62"/>
      <c r="E8" s="41">
        <v>2</v>
      </c>
      <c r="F8" s="15"/>
      <c r="G8" s="15"/>
      <c r="H8" s="12"/>
      <c r="I8" s="12"/>
    </row>
    <row r="9" spans="1:9" ht="15">
      <c r="A9" s="60" t="s">
        <v>30</v>
      </c>
      <c r="B9" s="61"/>
      <c r="C9" s="61"/>
      <c r="D9" s="62"/>
      <c r="E9" s="41">
        <v>4</v>
      </c>
      <c r="F9" s="15"/>
      <c r="G9" s="15"/>
      <c r="H9" s="12"/>
      <c r="I9" s="12"/>
    </row>
    <row r="10" spans="1:11" ht="15">
      <c r="A10" s="60" t="s">
        <v>31</v>
      </c>
      <c r="B10" s="61"/>
      <c r="C10" s="61"/>
      <c r="D10" s="62"/>
      <c r="E10" s="44">
        <v>6</v>
      </c>
      <c r="F10" s="15"/>
      <c r="G10" s="15"/>
      <c r="H10" s="17"/>
      <c r="I10" s="15"/>
      <c r="J10" s="1"/>
      <c r="K10" s="1"/>
    </row>
    <row r="11" spans="1:11" ht="15.75">
      <c r="A11" s="60" t="s">
        <v>51</v>
      </c>
      <c r="B11" s="61"/>
      <c r="C11" s="61"/>
      <c r="D11" s="62"/>
      <c r="E11" s="54">
        <v>15</v>
      </c>
      <c r="F11" s="15"/>
      <c r="G11" s="15"/>
      <c r="H11" s="17"/>
      <c r="I11" s="19"/>
      <c r="J11" s="1"/>
      <c r="K11" s="1"/>
    </row>
    <row r="12" spans="1:11" ht="15">
      <c r="A12" s="2" t="s">
        <v>4</v>
      </c>
      <c r="B12" s="67" t="s">
        <v>58</v>
      </c>
      <c r="C12" s="68"/>
      <c r="D12" s="68"/>
      <c r="E12" s="69"/>
      <c r="F12" s="15"/>
      <c r="G12" s="15"/>
      <c r="H12" s="17"/>
      <c r="I12" s="19"/>
      <c r="J12" s="1"/>
      <c r="K12" s="1"/>
    </row>
    <row r="13" spans="1:9" ht="15">
      <c r="A13" s="60" t="s">
        <v>48</v>
      </c>
      <c r="B13" s="70"/>
      <c r="C13" s="70"/>
      <c r="D13" s="71"/>
      <c r="E13" s="42">
        <v>80000</v>
      </c>
      <c r="F13" s="15"/>
      <c r="G13" s="15"/>
      <c r="H13" s="12"/>
      <c r="I13" s="12"/>
    </row>
    <row r="14" spans="1:9" ht="15.75">
      <c r="A14" s="60" t="s">
        <v>5</v>
      </c>
      <c r="B14" s="61"/>
      <c r="C14" s="61"/>
      <c r="D14" s="62"/>
      <c r="E14" s="53">
        <v>6.07</v>
      </c>
      <c r="F14" s="15"/>
      <c r="G14" s="15"/>
      <c r="H14" s="12"/>
      <c r="I14" s="12"/>
    </row>
    <row r="15" spans="1:9" ht="15.75">
      <c r="A15" s="60" t="s">
        <v>6</v>
      </c>
      <c r="B15" s="61"/>
      <c r="C15" s="61"/>
      <c r="D15" s="62"/>
      <c r="E15" s="53">
        <v>8</v>
      </c>
      <c r="F15" s="15"/>
      <c r="G15" s="15"/>
      <c r="H15" s="12"/>
      <c r="I15" s="12"/>
    </row>
    <row r="16" spans="1:9" ht="16.5" thickBot="1">
      <c r="A16" s="60" t="s">
        <v>7</v>
      </c>
      <c r="B16" s="61"/>
      <c r="C16" s="61"/>
      <c r="D16" s="62"/>
      <c r="E16" s="56">
        <v>0.7</v>
      </c>
      <c r="F16" s="15"/>
      <c r="G16" s="15"/>
      <c r="H16" s="12"/>
      <c r="I16" s="12"/>
    </row>
    <row r="17" spans="1:9" ht="16.5" thickBot="1">
      <c r="A17" s="60" t="s">
        <v>53</v>
      </c>
      <c r="B17" s="61"/>
      <c r="C17" s="61"/>
      <c r="D17" s="62"/>
      <c r="E17" s="55">
        <v>20</v>
      </c>
      <c r="F17" s="52" t="s">
        <v>56</v>
      </c>
      <c r="G17" s="15"/>
      <c r="H17" s="12"/>
      <c r="I17" s="12"/>
    </row>
    <row r="18" spans="1:9" ht="15">
      <c r="A18" s="15"/>
      <c r="B18" s="15"/>
      <c r="C18" s="15"/>
      <c r="D18" s="15"/>
      <c r="E18" s="15"/>
      <c r="F18" s="15"/>
      <c r="G18" s="15"/>
      <c r="H18" s="12"/>
      <c r="I18" s="12"/>
    </row>
    <row r="19" spans="1:9" ht="15.75">
      <c r="A19" s="63" t="s">
        <v>8</v>
      </c>
      <c r="B19" s="64"/>
      <c r="C19" s="64"/>
      <c r="D19" s="64"/>
      <c r="E19" s="64"/>
      <c r="F19" s="65"/>
      <c r="G19" s="15"/>
      <c r="H19" s="12"/>
      <c r="I19" s="12"/>
    </row>
    <row r="20" spans="1:9" ht="15">
      <c r="A20" s="2" t="s">
        <v>9</v>
      </c>
      <c r="B20" s="48">
        <f>(E17*E7)/E15*E14</f>
        <v>531.125</v>
      </c>
      <c r="C20" s="2"/>
      <c r="D20" s="2"/>
      <c r="E20" s="2" t="s">
        <v>39</v>
      </c>
      <c r="F20" s="20">
        <v>0</v>
      </c>
      <c r="G20" s="21"/>
      <c r="H20" s="12"/>
      <c r="I20" s="12"/>
    </row>
    <row r="21" spans="1:9" ht="15.75">
      <c r="A21" s="2" t="s">
        <v>10</v>
      </c>
      <c r="B21" s="57">
        <f>E16*B20</f>
        <v>371.78749999999997</v>
      </c>
      <c r="C21" s="2"/>
      <c r="D21" s="2"/>
      <c r="E21" s="2" t="s">
        <v>46</v>
      </c>
      <c r="F21" s="20">
        <v>0.04</v>
      </c>
      <c r="G21" s="21"/>
      <c r="H21" s="12"/>
      <c r="I21" s="12"/>
    </row>
    <row r="22" spans="1:9" ht="15">
      <c r="A22" s="2"/>
      <c r="B22" s="15"/>
      <c r="C22" s="2"/>
      <c r="D22" s="2"/>
      <c r="E22" s="22"/>
      <c r="F22" s="23"/>
      <c r="G22" s="15"/>
      <c r="H22" s="12"/>
      <c r="I22" s="12"/>
    </row>
    <row r="23" spans="1:9" ht="15.75">
      <c r="A23" s="14" t="s">
        <v>41</v>
      </c>
      <c r="B23" s="45">
        <f>SUM(B20:B21)</f>
        <v>902.9124999999999</v>
      </c>
      <c r="C23" s="15"/>
      <c r="D23" s="15"/>
      <c r="E23" s="2" t="s">
        <v>47</v>
      </c>
      <c r="F23" s="20">
        <f>SUM(F20:F22)</f>
        <v>0.04</v>
      </c>
      <c r="G23" s="15"/>
      <c r="H23" s="12"/>
      <c r="I23" s="12"/>
    </row>
    <row r="24" spans="1:9" ht="15.75">
      <c r="A24" s="7"/>
      <c r="B24" s="24"/>
      <c r="C24" s="15"/>
      <c r="D24" s="15"/>
      <c r="E24" s="15"/>
      <c r="F24" s="15"/>
      <c r="G24" s="15"/>
      <c r="H24" s="12"/>
      <c r="I24" s="12"/>
    </row>
    <row r="25" spans="1:9" ht="15.75">
      <c r="A25" s="63" t="s">
        <v>12</v>
      </c>
      <c r="B25" s="64"/>
      <c r="C25" s="64"/>
      <c r="D25" s="64"/>
      <c r="E25" s="64"/>
      <c r="F25" s="64"/>
      <c r="G25" s="64"/>
      <c r="H25" s="65"/>
      <c r="I25" s="12"/>
    </row>
    <row r="26" spans="1:9" ht="15">
      <c r="A26" s="25"/>
      <c r="B26" s="26"/>
      <c r="C26" s="15"/>
      <c r="D26" s="14" t="s">
        <v>16</v>
      </c>
      <c r="E26" s="14" t="s">
        <v>40</v>
      </c>
      <c r="F26" s="39" t="s">
        <v>38</v>
      </c>
      <c r="G26" s="14" t="s">
        <v>17</v>
      </c>
      <c r="H26" s="14" t="s">
        <v>1</v>
      </c>
      <c r="I26" s="12"/>
    </row>
    <row r="27" spans="1:9" ht="15.75">
      <c r="A27" s="2" t="s">
        <v>45</v>
      </c>
      <c r="B27" s="58">
        <v>0</v>
      </c>
      <c r="C27" s="15"/>
      <c r="D27" s="18">
        <v>2321</v>
      </c>
      <c r="E27" s="18">
        <f>D27*0.0833</f>
        <v>193.3393</v>
      </c>
      <c r="F27" s="18">
        <f>D27*0.1111</f>
        <v>257.86310000000003</v>
      </c>
      <c r="G27" s="18">
        <f>(D27+E27+F27)*0.08</f>
        <v>221.776192</v>
      </c>
      <c r="H27" s="50">
        <f>SUM(D27:G27)</f>
        <v>2993.978592</v>
      </c>
      <c r="I27" s="12"/>
    </row>
    <row r="28" spans="1:9" ht="15">
      <c r="A28" s="2" t="s">
        <v>13</v>
      </c>
      <c r="B28" s="58">
        <v>300</v>
      </c>
      <c r="C28" s="15"/>
      <c r="D28" s="15"/>
      <c r="E28" s="15"/>
      <c r="F28" s="15"/>
      <c r="G28" s="15"/>
      <c r="H28" s="15"/>
      <c r="I28" s="12"/>
    </row>
    <row r="29" spans="1:9" ht="15">
      <c r="A29" s="2" t="s">
        <v>14</v>
      </c>
      <c r="B29" s="58">
        <v>7812</v>
      </c>
      <c r="C29" s="15"/>
      <c r="D29" s="27"/>
      <c r="E29" s="27"/>
      <c r="F29" s="27"/>
      <c r="G29" s="15"/>
      <c r="H29" s="15"/>
      <c r="I29" s="12"/>
    </row>
    <row r="30" spans="1:9" ht="15">
      <c r="A30" s="2" t="s">
        <v>37</v>
      </c>
      <c r="B30" s="58">
        <v>450</v>
      </c>
      <c r="C30" s="15"/>
      <c r="D30" s="27"/>
      <c r="E30" s="27"/>
      <c r="F30" s="27"/>
      <c r="G30" s="15"/>
      <c r="H30" s="15"/>
      <c r="I30" s="12"/>
    </row>
    <row r="31" spans="1:9" ht="15">
      <c r="A31" s="25"/>
      <c r="B31" s="59"/>
      <c r="C31" s="15"/>
      <c r="D31" s="27"/>
      <c r="E31" s="27"/>
      <c r="F31" s="27"/>
      <c r="G31" s="15"/>
      <c r="H31" s="15"/>
      <c r="I31" s="12"/>
    </row>
    <row r="32" spans="1:9" ht="15">
      <c r="A32" s="2" t="s">
        <v>43</v>
      </c>
      <c r="B32" s="58">
        <v>0</v>
      </c>
      <c r="C32" s="15"/>
      <c r="D32" s="15"/>
      <c r="E32" s="15"/>
      <c r="F32" s="15"/>
      <c r="G32" s="15"/>
      <c r="H32" s="12"/>
      <c r="I32" s="12"/>
    </row>
    <row r="33" spans="1:9" ht="15">
      <c r="A33" s="2" t="s">
        <v>52</v>
      </c>
      <c r="B33" s="58">
        <v>0</v>
      </c>
      <c r="C33" s="15"/>
      <c r="D33" s="15"/>
      <c r="E33" s="15"/>
      <c r="F33" s="15"/>
      <c r="G33" s="15"/>
      <c r="H33" s="12"/>
      <c r="I33" s="12"/>
    </row>
    <row r="34" spans="1:9" ht="15">
      <c r="A34" s="2" t="s">
        <v>28</v>
      </c>
      <c r="B34" s="58">
        <v>1</v>
      </c>
      <c r="C34" s="15"/>
      <c r="D34" s="15"/>
      <c r="E34" s="15"/>
      <c r="F34" s="15"/>
      <c r="G34" s="15"/>
      <c r="H34" s="12"/>
      <c r="I34" s="12"/>
    </row>
    <row r="35" spans="1:9" ht="15">
      <c r="A35" s="2" t="s">
        <v>15</v>
      </c>
      <c r="B35" s="58">
        <f>H27*12*B34</f>
        <v>35927.743104</v>
      </c>
      <c r="C35" s="15"/>
      <c r="D35" s="24"/>
      <c r="E35" s="15"/>
      <c r="F35" s="15"/>
      <c r="G35" s="15"/>
      <c r="H35" s="12"/>
      <c r="I35" s="12"/>
    </row>
    <row r="36" spans="1:9" ht="15">
      <c r="A36" s="2" t="s">
        <v>42</v>
      </c>
      <c r="B36" s="58">
        <f>SUM(B27:B35)</f>
        <v>44490.743104</v>
      </c>
      <c r="C36" s="15"/>
      <c r="D36" s="15"/>
      <c r="E36" s="15"/>
      <c r="F36" s="15"/>
      <c r="G36" s="15"/>
      <c r="H36" s="12"/>
      <c r="I36" s="12"/>
    </row>
    <row r="37" spans="1:9" ht="15.75">
      <c r="A37" s="2" t="s">
        <v>22</v>
      </c>
      <c r="B37" s="45">
        <f>SUM(B36/12)</f>
        <v>3707.5619253333334</v>
      </c>
      <c r="C37" s="15"/>
      <c r="D37" s="15"/>
      <c r="E37" s="15"/>
      <c r="F37" s="15"/>
      <c r="G37" s="15"/>
      <c r="H37" s="12"/>
      <c r="I37" s="12"/>
    </row>
    <row r="38" spans="1:9" ht="15">
      <c r="A38" s="28"/>
      <c r="B38" s="24"/>
      <c r="C38" s="15"/>
      <c r="D38" s="15"/>
      <c r="E38" s="15"/>
      <c r="F38" s="15"/>
      <c r="G38" s="15"/>
      <c r="H38" s="12"/>
      <c r="I38" s="12"/>
    </row>
    <row r="39" spans="1:9" ht="15.75">
      <c r="A39" s="63" t="s">
        <v>27</v>
      </c>
      <c r="B39" s="65"/>
      <c r="C39" s="15"/>
      <c r="D39" s="15"/>
      <c r="E39" s="15"/>
      <c r="F39" s="15"/>
      <c r="G39" s="15"/>
      <c r="H39" s="12"/>
      <c r="I39" s="12"/>
    </row>
    <row r="40" spans="1:9" ht="15">
      <c r="A40" s="2" t="s">
        <v>44</v>
      </c>
      <c r="B40" s="3">
        <f>E10*E17/180</f>
        <v>0.6666666666666666</v>
      </c>
      <c r="C40" s="15"/>
      <c r="D40" s="15"/>
      <c r="E40" s="15"/>
      <c r="F40" s="15"/>
      <c r="G40" s="15"/>
      <c r="H40" s="12"/>
      <c r="I40" s="12"/>
    </row>
    <row r="41" spans="1:9" ht="15">
      <c r="A41" s="2" t="s">
        <v>19</v>
      </c>
      <c r="B41" s="2">
        <v>0.25</v>
      </c>
      <c r="C41" s="15"/>
      <c r="D41" s="15"/>
      <c r="E41" s="15"/>
      <c r="F41" s="15"/>
      <c r="G41" s="15"/>
      <c r="H41" s="12"/>
      <c r="I41" s="12"/>
    </row>
    <row r="42" spans="1:9" ht="15">
      <c r="A42" s="2" t="s">
        <v>20</v>
      </c>
      <c r="B42" s="4">
        <v>13000</v>
      </c>
      <c r="C42" s="15"/>
      <c r="D42" s="15"/>
      <c r="E42" s="15"/>
      <c r="F42" s="15"/>
      <c r="G42" s="15"/>
      <c r="H42" s="12"/>
      <c r="I42" s="12"/>
    </row>
    <row r="43" spans="1:9" ht="15.75">
      <c r="A43" s="2" t="s">
        <v>21</v>
      </c>
      <c r="B43" s="45">
        <f>B42/10</f>
        <v>1300</v>
      </c>
      <c r="C43" s="15"/>
      <c r="D43" s="15"/>
      <c r="E43" s="15"/>
      <c r="F43" s="15"/>
      <c r="G43" s="15"/>
      <c r="H43" s="12"/>
      <c r="I43" s="12"/>
    </row>
    <row r="44" spans="1:9" ht="15.75">
      <c r="A44" s="5" t="s">
        <v>18</v>
      </c>
      <c r="B44" s="6">
        <f>(B43+B37+B23)/(1-F23)</f>
        <v>6156.744193055556</v>
      </c>
      <c r="C44" s="15"/>
      <c r="D44" s="15"/>
      <c r="E44" s="15"/>
      <c r="F44" s="15"/>
      <c r="G44" s="15"/>
      <c r="H44" s="12"/>
      <c r="I44" s="12"/>
    </row>
    <row r="45" spans="1:9" ht="15.75">
      <c r="A45" s="2" t="s">
        <v>11</v>
      </c>
      <c r="B45" s="49">
        <f>F23*B44</f>
        <v>246.26976772222224</v>
      </c>
      <c r="C45" s="29"/>
      <c r="D45" s="29"/>
      <c r="E45" s="19"/>
      <c r="F45" s="15"/>
      <c r="G45" s="15"/>
      <c r="H45" s="12"/>
      <c r="I45" s="12"/>
    </row>
    <row r="46" spans="1:9" ht="15.75">
      <c r="A46" s="5" t="s">
        <v>34</v>
      </c>
      <c r="B46" s="6">
        <f>B44/(E17*E7)</f>
        <v>8.795348847222224</v>
      </c>
      <c r="C46" s="5"/>
      <c r="D46" s="30"/>
      <c r="E46" s="19"/>
      <c r="F46" s="19"/>
      <c r="G46" s="15"/>
      <c r="H46" s="12"/>
      <c r="I46" s="12"/>
    </row>
    <row r="47" spans="1:9" ht="15.75">
      <c r="A47" s="31" t="s">
        <v>33</v>
      </c>
      <c r="B47" s="6">
        <f>(E6*0.1)*B46/100</f>
        <v>0</v>
      </c>
      <c r="C47" s="5"/>
      <c r="D47" s="30"/>
      <c r="E47" s="19"/>
      <c r="F47" s="19"/>
      <c r="G47" s="15"/>
      <c r="H47" s="12"/>
      <c r="I47" s="12"/>
    </row>
    <row r="48" spans="1:9" ht="15.75">
      <c r="A48" s="38" t="s">
        <v>35</v>
      </c>
      <c r="B48" s="51">
        <f>B46+B47</f>
        <v>8.795348847222224</v>
      </c>
      <c r="C48" s="6"/>
      <c r="D48" s="6"/>
      <c r="E48" s="19"/>
      <c r="F48" s="19"/>
      <c r="G48" s="15"/>
      <c r="H48" s="12"/>
      <c r="I48" s="12"/>
    </row>
    <row r="49" spans="1:9" ht="15">
      <c r="A49" s="15"/>
      <c r="B49" s="15"/>
      <c r="C49" s="15"/>
      <c r="D49" s="15"/>
      <c r="E49" s="15"/>
      <c r="F49" s="15"/>
      <c r="G49" s="15"/>
      <c r="H49" s="12"/>
      <c r="I49" s="12"/>
    </row>
    <row r="50" spans="1:9" ht="15.75">
      <c r="A50" s="29" t="s">
        <v>36</v>
      </c>
      <c r="B50" s="29" t="s">
        <v>23</v>
      </c>
      <c r="C50" s="29" t="s">
        <v>24</v>
      </c>
      <c r="D50" s="29" t="s">
        <v>11</v>
      </c>
      <c r="E50" s="29" t="s">
        <v>26</v>
      </c>
      <c r="F50" s="29" t="s">
        <v>20</v>
      </c>
      <c r="G50" s="29" t="s">
        <v>25</v>
      </c>
      <c r="H50" s="12"/>
      <c r="I50" s="12"/>
    </row>
    <row r="51" spans="1:9" ht="15.75">
      <c r="A51" s="18">
        <f>B44</f>
        <v>6156.744193055556</v>
      </c>
      <c r="B51" s="46">
        <f>B20</f>
        <v>531.125</v>
      </c>
      <c r="C51" s="47">
        <f>B21</f>
        <v>371.78749999999997</v>
      </c>
      <c r="D51" s="46">
        <f>B45</f>
        <v>246.26976772222224</v>
      </c>
      <c r="E51" s="46">
        <f>B35/12*B40</f>
        <v>1995.9857279999999</v>
      </c>
      <c r="F51" s="46">
        <f>B43</f>
        <v>1300</v>
      </c>
      <c r="G51" s="46">
        <f>A51-B51-C51-D51-E51-F51</f>
        <v>1711.5761973333338</v>
      </c>
      <c r="H51" s="12"/>
      <c r="I51" s="12"/>
    </row>
    <row r="52" spans="1:9" ht="15">
      <c r="A52" s="32">
        <v>1</v>
      </c>
      <c r="B52" s="32">
        <f aca="true" t="shared" si="0" ref="B52:G52">B51/$A$51</f>
        <v>0.08626718657550815</v>
      </c>
      <c r="C52" s="32">
        <f t="shared" si="0"/>
        <v>0.0603870306028557</v>
      </c>
      <c r="D52" s="32">
        <f t="shared" si="0"/>
        <v>0.04</v>
      </c>
      <c r="E52" s="32">
        <f t="shared" si="0"/>
        <v>0.3241950072006165</v>
      </c>
      <c r="F52" s="32">
        <f t="shared" si="0"/>
        <v>0.21115056257596723</v>
      </c>
      <c r="G52" s="32">
        <f t="shared" si="0"/>
        <v>0.2780002130450524</v>
      </c>
      <c r="H52" s="12"/>
      <c r="I52" s="12"/>
    </row>
    <row r="53" spans="1:9" ht="15">
      <c r="A53" s="19"/>
      <c r="B53" s="19"/>
      <c r="C53" s="19"/>
      <c r="D53" s="19"/>
      <c r="E53" s="19"/>
      <c r="F53" s="19"/>
      <c r="G53" s="19"/>
      <c r="H53" s="12"/>
      <c r="I53" s="12"/>
    </row>
    <row r="54" spans="1:9" ht="15.75">
      <c r="A54" s="33"/>
      <c r="B54" s="19"/>
      <c r="C54" s="19"/>
      <c r="D54" s="19"/>
      <c r="E54" s="19"/>
      <c r="F54" s="19"/>
      <c r="G54" s="19"/>
      <c r="H54" s="12"/>
      <c r="I54" s="12"/>
    </row>
    <row r="55" spans="1:9" ht="15">
      <c r="A55" s="66"/>
      <c r="B55" s="66"/>
      <c r="C55" s="66"/>
      <c r="D55" s="66"/>
      <c r="E55" s="66"/>
      <c r="F55" s="66"/>
      <c r="G55" s="66"/>
      <c r="H55" s="28"/>
      <c r="I55" s="12"/>
    </row>
    <row r="56" spans="1:9" ht="15">
      <c r="A56" s="34"/>
      <c r="B56" s="19"/>
      <c r="C56" s="19"/>
      <c r="D56" s="19"/>
      <c r="E56" s="19"/>
      <c r="F56" s="19"/>
      <c r="G56" s="19"/>
      <c r="H56" s="35"/>
      <c r="I56" s="12"/>
    </row>
    <row r="57" spans="1:7" ht="15">
      <c r="A57" s="8"/>
      <c r="B57" s="9"/>
      <c r="C57" s="9"/>
      <c r="D57" s="9"/>
      <c r="E57" s="9"/>
      <c r="F57" s="9"/>
      <c r="G57" s="9"/>
    </row>
    <row r="58" spans="1:7" ht="15">
      <c r="A58" s="8"/>
      <c r="B58" s="9"/>
      <c r="C58" s="11"/>
      <c r="D58" s="9"/>
      <c r="E58" s="9"/>
      <c r="F58" s="9"/>
      <c r="G58" s="9"/>
    </row>
    <row r="62" s="10" customFormat="1" ht="15"/>
  </sheetData>
  <sheetProtection/>
  <mergeCells count="17">
    <mergeCell ref="A17:D17"/>
    <mergeCell ref="A19:F19"/>
    <mergeCell ref="A25:H25"/>
    <mergeCell ref="A39:B39"/>
    <mergeCell ref="A55:G55"/>
    <mergeCell ref="A11:D11"/>
    <mergeCell ref="B12:E12"/>
    <mergeCell ref="A13:D13"/>
    <mergeCell ref="A14:D14"/>
    <mergeCell ref="A15:D15"/>
    <mergeCell ref="A16:D16"/>
    <mergeCell ref="A5:D5"/>
    <mergeCell ref="A6:D6"/>
    <mergeCell ref="A7:D7"/>
    <mergeCell ref="A8:D8"/>
    <mergeCell ref="A9:D9"/>
    <mergeCell ref="A10:D10"/>
  </mergeCells>
  <printOptions/>
  <pageMargins left="0.25" right="0.25" top="0.75" bottom="0.75" header="0.3" footer="0.3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="75" zoomScaleNormal="75" zoomScalePageLayoutView="0" workbookViewId="0" topLeftCell="A28">
      <selection activeCell="A1" sqref="A1"/>
    </sheetView>
  </sheetViews>
  <sheetFormatPr defaultColWidth="9.140625" defaultRowHeight="12.75"/>
  <cols>
    <col min="1" max="1" width="31.00390625" style="0" bestFit="1" customWidth="1"/>
    <col min="2" max="2" width="14.7109375" style="0" bestFit="1" customWidth="1"/>
    <col min="3" max="3" width="11.57421875" style="0" customWidth="1"/>
    <col min="4" max="4" width="15.57421875" style="0" customWidth="1"/>
    <col min="5" max="5" width="21.00390625" style="0" customWidth="1"/>
    <col min="6" max="6" width="11.57421875" style="0" customWidth="1"/>
    <col min="7" max="7" width="16.140625" style="0" customWidth="1"/>
    <col min="8" max="8" width="9.8515625" style="0" customWidth="1"/>
    <col min="9" max="9" width="10.421875" style="0" bestFit="1" customWidth="1"/>
  </cols>
  <sheetData>
    <row r="1" spans="1:9" ht="15.75" customHeight="1">
      <c r="A1" s="36" t="s">
        <v>60</v>
      </c>
      <c r="B1" s="37"/>
      <c r="C1" s="37"/>
      <c r="D1" s="37"/>
      <c r="E1" s="37"/>
      <c r="F1" s="37"/>
      <c r="G1" s="37"/>
      <c r="H1" s="37"/>
      <c r="I1" s="12"/>
    </row>
    <row r="2" spans="1:9" ht="15.75">
      <c r="A2" s="7"/>
      <c r="B2" s="7"/>
      <c r="C2" s="7"/>
      <c r="D2" s="7"/>
      <c r="E2" s="7"/>
      <c r="F2" s="7"/>
      <c r="G2" s="7"/>
      <c r="H2" s="12"/>
      <c r="I2" s="12"/>
    </row>
    <row r="3" spans="1:9" ht="15">
      <c r="A3" s="13" t="s">
        <v>0</v>
      </c>
      <c r="B3" s="14" t="s">
        <v>50</v>
      </c>
      <c r="C3" s="14"/>
      <c r="D3" s="14"/>
      <c r="E3" s="14" t="s">
        <v>1</v>
      </c>
      <c r="F3" s="15"/>
      <c r="G3" s="15"/>
      <c r="H3" s="12"/>
      <c r="I3" s="12"/>
    </row>
    <row r="4" spans="1:9" ht="15">
      <c r="A4" s="13" t="s">
        <v>49</v>
      </c>
      <c r="B4" s="40">
        <v>25</v>
      </c>
      <c r="C4" s="16">
        <v>0</v>
      </c>
      <c r="D4" s="16">
        <v>0</v>
      </c>
      <c r="E4" s="16">
        <v>25</v>
      </c>
      <c r="F4" s="15"/>
      <c r="G4" s="15"/>
      <c r="H4" s="12"/>
      <c r="I4" s="12"/>
    </row>
    <row r="5" spans="1:9" ht="15">
      <c r="A5" s="60" t="s">
        <v>32</v>
      </c>
      <c r="B5" s="61"/>
      <c r="C5" s="61"/>
      <c r="D5" s="62"/>
      <c r="E5" s="43">
        <v>0</v>
      </c>
      <c r="F5" s="15"/>
      <c r="G5" s="15"/>
      <c r="H5" s="12"/>
      <c r="I5" s="12"/>
    </row>
    <row r="6" spans="1:9" ht="15">
      <c r="A6" s="60" t="s">
        <v>2</v>
      </c>
      <c r="B6" s="61"/>
      <c r="C6" s="61"/>
      <c r="D6" s="62"/>
      <c r="E6" s="14">
        <v>135.8</v>
      </c>
      <c r="F6" s="15"/>
      <c r="G6" s="15"/>
      <c r="H6" s="12"/>
      <c r="I6" s="12"/>
    </row>
    <row r="7" spans="1:9" ht="15.75">
      <c r="A7" s="60" t="s">
        <v>3</v>
      </c>
      <c r="B7" s="61"/>
      <c r="C7" s="61"/>
      <c r="D7" s="62"/>
      <c r="E7" s="53">
        <v>135.8</v>
      </c>
      <c r="F7" s="15"/>
      <c r="G7" s="15"/>
      <c r="H7" s="12"/>
      <c r="I7" s="12"/>
    </row>
    <row r="8" spans="1:9" ht="15">
      <c r="A8" s="60" t="s">
        <v>29</v>
      </c>
      <c r="B8" s="61"/>
      <c r="C8" s="61"/>
      <c r="D8" s="62"/>
      <c r="E8" s="41">
        <v>4</v>
      </c>
      <c r="F8" s="15"/>
      <c r="G8" s="15"/>
      <c r="H8" s="12"/>
      <c r="I8" s="12"/>
    </row>
    <row r="9" spans="1:9" ht="15">
      <c r="A9" s="60" t="s">
        <v>30</v>
      </c>
      <c r="B9" s="61"/>
      <c r="C9" s="61"/>
      <c r="D9" s="62"/>
      <c r="E9" s="41">
        <v>4</v>
      </c>
      <c r="F9" s="15"/>
      <c r="G9" s="15"/>
      <c r="H9" s="12"/>
      <c r="I9" s="12"/>
    </row>
    <row r="10" spans="1:11" ht="15">
      <c r="A10" s="60" t="s">
        <v>31</v>
      </c>
      <c r="B10" s="61"/>
      <c r="C10" s="61"/>
      <c r="D10" s="62"/>
      <c r="E10" s="44">
        <v>8</v>
      </c>
      <c r="F10" s="15"/>
      <c r="G10" s="15"/>
      <c r="H10" s="17"/>
      <c r="I10" s="15"/>
      <c r="J10" s="1"/>
      <c r="K10" s="1"/>
    </row>
    <row r="11" spans="1:11" ht="15.75">
      <c r="A11" s="60" t="s">
        <v>51</v>
      </c>
      <c r="B11" s="61"/>
      <c r="C11" s="61"/>
      <c r="D11" s="62"/>
      <c r="E11" s="54">
        <v>25</v>
      </c>
      <c r="F11" s="15"/>
      <c r="G11" s="15"/>
      <c r="H11" s="17"/>
      <c r="I11" s="19"/>
      <c r="J11" s="1"/>
      <c r="K11" s="1"/>
    </row>
    <row r="12" spans="1:11" ht="15">
      <c r="A12" s="2" t="s">
        <v>4</v>
      </c>
      <c r="B12" s="67" t="s">
        <v>59</v>
      </c>
      <c r="C12" s="68"/>
      <c r="D12" s="68"/>
      <c r="E12" s="69"/>
      <c r="F12" s="15"/>
      <c r="G12" s="15"/>
      <c r="H12" s="17"/>
      <c r="I12" s="19"/>
      <c r="J12" s="1"/>
      <c r="K12" s="1"/>
    </row>
    <row r="13" spans="1:9" ht="15">
      <c r="A13" s="60" t="s">
        <v>48</v>
      </c>
      <c r="B13" s="70"/>
      <c r="C13" s="70"/>
      <c r="D13" s="71"/>
      <c r="E13" s="42">
        <v>110000</v>
      </c>
      <c r="F13" s="15"/>
      <c r="G13" s="15"/>
      <c r="H13" s="12"/>
      <c r="I13" s="12"/>
    </row>
    <row r="14" spans="1:9" ht="15.75">
      <c r="A14" s="60" t="s">
        <v>5</v>
      </c>
      <c r="B14" s="61"/>
      <c r="C14" s="61"/>
      <c r="D14" s="62"/>
      <c r="E14" s="53">
        <v>6.07</v>
      </c>
      <c r="F14" s="15"/>
      <c r="G14" s="15"/>
      <c r="H14" s="12"/>
      <c r="I14" s="12"/>
    </row>
    <row r="15" spans="1:9" ht="15.75">
      <c r="A15" s="60" t="s">
        <v>6</v>
      </c>
      <c r="B15" s="61"/>
      <c r="C15" s="61"/>
      <c r="D15" s="62"/>
      <c r="E15" s="53">
        <v>4</v>
      </c>
      <c r="F15" s="15"/>
      <c r="G15" s="15"/>
      <c r="H15" s="12"/>
      <c r="I15" s="12"/>
    </row>
    <row r="16" spans="1:9" ht="16.5" thickBot="1">
      <c r="A16" s="60" t="s">
        <v>7</v>
      </c>
      <c r="B16" s="61"/>
      <c r="C16" s="61"/>
      <c r="D16" s="62"/>
      <c r="E16" s="56">
        <v>0.7</v>
      </c>
      <c r="F16" s="15"/>
      <c r="G16" s="15"/>
      <c r="H16" s="12"/>
      <c r="I16" s="12"/>
    </row>
    <row r="17" spans="1:9" ht="16.5" thickBot="1">
      <c r="A17" s="60" t="s">
        <v>53</v>
      </c>
      <c r="B17" s="61"/>
      <c r="C17" s="61"/>
      <c r="D17" s="62"/>
      <c r="E17" s="55">
        <v>20</v>
      </c>
      <c r="F17" s="52" t="s">
        <v>56</v>
      </c>
      <c r="G17" s="15"/>
      <c r="H17" s="12"/>
      <c r="I17" s="12"/>
    </row>
    <row r="18" spans="1:9" ht="15">
      <c r="A18" s="15"/>
      <c r="B18" s="15"/>
      <c r="C18" s="15"/>
      <c r="D18" s="15"/>
      <c r="E18" s="15"/>
      <c r="F18" s="15"/>
      <c r="G18" s="15"/>
      <c r="H18" s="12"/>
      <c r="I18" s="12"/>
    </row>
    <row r="19" spans="1:9" ht="15.75">
      <c r="A19" s="63" t="s">
        <v>8</v>
      </c>
      <c r="B19" s="64"/>
      <c r="C19" s="64"/>
      <c r="D19" s="64"/>
      <c r="E19" s="64"/>
      <c r="F19" s="65"/>
      <c r="G19" s="15"/>
      <c r="H19" s="12"/>
      <c r="I19" s="12"/>
    </row>
    <row r="20" spans="1:9" ht="15">
      <c r="A20" s="2" t="s">
        <v>9</v>
      </c>
      <c r="B20" s="48">
        <f>(E17*E7)/E15*E14</f>
        <v>4121.53</v>
      </c>
      <c r="C20" s="2"/>
      <c r="D20" s="2"/>
      <c r="E20" s="2" t="s">
        <v>39</v>
      </c>
      <c r="F20" s="20">
        <v>0</v>
      </c>
      <c r="G20" s="21"/>
      <c r="H20" s="12"/>
      <c r="I20" s="12"/>
    </row>
    <row r="21" spans="1:9" ht="15.75">
      <c r="A21" s="2" t="s">
        <v>10</v>
      </c>
      <c r="B21" s="57">
        <f>E16*B20</f>
        <v>2885.0709999999995</v>
      </c>
      <c r="C21" s="2"/>
      <c r="D21" s="2"/>
      <c r="E21" s="2" t="s">
        <v>46</v>
      </c>
      <c r="F21" s="20">
        <v>0.04</v>
      </c>
      <c r="G21" s="21"/>
      <c r="H21" s="12"/>
      <c r="I21" s="12"/>
    </row>
    <row r="22" spans="1:9" ht="15">
      <c r="A22" s="2"/>
      <c r="B22" s="15"/>
      <c r="C22" s="2"/>
      <c r="D22" s="2"/>
      <c r="E22" s="22"/>
      <c r="F22" s="23"/>
      <c r="G22" s="15"/>
      <c r="H22" s="12"/>
      <c r="I22" s="12"/>
    </row>
    <row r="23" spans="1:9" ht="15.75">
      <c r="A23" s="14" t="s">
        <v>41</v>
      </c>
      <c r="B23" s="45">
        <f>SUM(B20:B21)</f>
        <v>7006.600999999999</v>
      </c>
      <c r="C23" s="15"/>
      <c r="D23" s="15"/>
      <c r="E23" s="2" t="s">
        <v>47</v>
      </c>
      <c r="F23" s="20">
        <f>SUM(F20:F22)</f>
        <v>0.04</v>
      </c>
      <c r="G23" s="15"/>
      <c r="H23" s="12"/>
      <c r="I23" s="12"/>
    </row>
    <row r="24" spans="1:9" ht="15.75">
      <c r="A24" s="7"/>
      <c r="B24" s="24"/>
      <c r="C24" s="15"/>
      <c r="D24" s="15"/>
      <c r="E24" s="15"/>
      <c r="F24" s="15"/>
      <c r="G24" s="15"/>
      <c r="H24" s="12"/>
      <c r="I24" s="12"/>
    </row>
    <row r="25" spans="1:9" ht="15.75">
      <c r="A25" s="63" t="s">
        <v>12</v>
      </c>
      <c r="B25" s="64"/>
      <c r="C25" s="64"/>
      <c r="D25" s="64"/>
      <c r="E25" s="64"/>
      <c r="F25" s="64"/>
      <c r="G25" s="64"/>
      <c r="H25" s="65"/>
      <c r="I25" s="12"/>
    </row>
    <row r="26" spans="1:9" ht="15">
      <c r="A26" s="25"/>
      <c r="B26" s="26"/>
      <c r="C26" s="15"/>
      <c r="D26" s="14" t="s">
        <v>16</v>
      </c>
      <c r="E26" s="14" t="s">
        <v>40</v>
      </c>
      <c r="F26" s="39" t="s">
        <v>38</v>
      </c>
      <c r="G26" s="14" t="s">
        <v>17</v>
      </c>
      <c r="H26" s="14" t="s">
        <v>1</v>
      </c>
      <c r="I26" s="12"/>
    </row>
    <row r="27" spans="1:9" ht="15.75">
      <c r="A27" s="2" t="s">
        <v>45</v>
      </c>
      <c r="B27" s="58">
        <v>0</v>
      </c>
      <c r="C27" s="15"/>
      <c r="D27" s="18">
        <v>2772.62</v>
      </c>
      <c r="E27" s="18">
        <f>D27*0.0833</f>
        <v>230.95924599999998</v>
      </c>
      <c r="F27" s="18">
        <f>D27*0.1111</f>
        <v>308.038082</v>
      </c>
      <c r="G27" s="18">
        <f>(D27+E27+F27)*0.08</f>
        <v>264.92938624</v>
      </c>
      <c r="H27" s="50">
        <f>SUM(D27:G27)</f>
        <v>3576.54671424</v>
      </c>
      <c r="I27" s="12"/>
    </row>
    <row r="28" spans="1:9" ht="15">
      <c r="A28" s="2" t="s">
        <v>13</v>
      </c>
      <c r="B28" s="58">
        <v>300</v>
      </c>
      <c r="C28" s="15"/>
      <c r="D28" s="15"/>
      <c r="E28" s="15"/>
      <c r="F28" s="15"/>
      <c r="G28" s="15"/>
      <c r="H28" s="15"/>
      <c r="I28" s="12"/>
    </row>
    <row r="29" spans="1:9" ht="15">
      <c r="A29" s="2" t="s">
        <v>14</v>
      </c>
      <c r="B29" s="58">
        <v>7812</v>
      </c>
      <c r="C29" s="15"/>
      <c r="D29" s="27"/>
      <c r="E29" s="27"/>
      <c r="F29" s="27"/>
      <c r="G29" s="15"/>
      <c r="H29" s="15"/>
      <c r="I29" s="12"/>
    </row>
    <row r="30" spans="1:9" ht="15">
      <c r="A30" s="2" t="s">
        <v>37</v>
      </c>
      <c r="B30" s="58">
        <v>450</v>
      </c>
      <c r="C30" s="15"/>
      <c r="D30" s="27"/>
      <c r="E30" s="27"/>
      <c r="F30" s="27"/>
      <c r="G30" s="15"/>
      <c r="H30" s="15"/>
      <c r="I30" s="12"/>
    </row>
    <row r="31" spans="1:9" ht="15">
      <c r="A31" s="25"/>
      <c r="B31" s="59"/>
      <c r="C31" s="15"/>
      <c r="D31" s="27"/>
      <c r="E31" s="27"/>
      <c r="F31" s="27"/>
      <c r="G31" s="15"/>
      <c r="H31" s="15"/>
      <c r="I31" s="12"/>
    </row>
    <row r="32" spans="1:9" ht="15">
      <c r="A32" s="2" t="s">
        <v>43</v>
      </c>
      <c r="B32" s="58">
        <v>0</v>
      </c>
      <c r="C32" s="15"/>
      <c r="D32" s="15"/>
      <c r="E32" s="15"/>
      <c r="F32" s="15"/>
      <c r="G32" s="15"/>
      <c r="H32" s="12"/>
      <c r="I32" s="12"/>
    </row>
    <row r="33" spans="1:9" ht="15">
      <c r="A33" s="2" t="s">
        <v>52</v>
      </c>
      <c r="B33" s="58">
        <v>0</v>
      </c>
      <c r="C33" s="15"/>
      <c r="D33" s="15"/>
      <c r="E33" s="15"/>
      <c r="F33" s="15"/>
      <c r="G33" s="15"/>
      <c r="H33" s="12"/>
      <c r="I33" s="12"/>
    </row>
    <row r="34" spans="1:9" ht="15">
      <c r="A34" s="2" t="s">
        <v>28</v>
      </c>
      <c r="B34" s="58">
        <v>1</v>
      </c>
      <c r="C34" s="15"/>
      <c r="D34" s="15"/>
      <c r="E34" s="15"/>
      <c r="F34" s="15"/>
      <c r="G34" s="15"/>
      <c r="H34" s="12"/>
      <c r="I34" s="12"/>
    </row>
    <row r="35" spans="1:9" ht="15">
      <c r="A35" s="2" t="s">
        <v>15</v>
      </c>
      <c r="B35" s="58">
        <f>H27*12*B34</f>
        <v>42918.56057088</v>
      </c>
      <c r="C35" s="15"/>
      <c r="D35" s="24"/>
      <c r="E35" s="15"/>
      <c r="F35" s="15"/>
      <c r="G35" s="15"/>
      <c r="H35" s="12"/>
      <c r="I35" s="12"/>
    </row>
    <row r="36" spans="1:9" ht="15">
      <c r="A36" s="2" t="s">
        <v>42</v>
      </c>
      <c r="B36" s="58">
        <f>SUM(B27:B35)</f>
        <v>51481.56057088</v>
      </c>
      <c r="C36" s="15"/>
      <c r="D36" s="15"/>
      <c r="E36" s="15"/>
      <c r="F36" s="15"/>
      <c r="G36" s="15"/>
      <c r="H36" s="12"/>
      <c r="I36" s="12"/>
    </row>
    <row r="37" spans="1:9" ht="15.75">
      <c r="A37" s="2" t="s">
        <v>22</v>
      </c>
      <c r="B37" s="45">
        <f>SUM(B36/12)</f>
        <v>4290.130047573333</v>
      </c>
      <c r="C37" s="15"/>
      <c r="D37" s="15"/>
      <c r="E37" s="15"/>
      <c r="F37" s="15"/>
      <c r="G37" s="15"/>
      <c r="H37" s="12"/>
      <c r="I37" s="12"/>
    </row>
    <row r="38" spans="1:9" ht="15">
      <c r="A38" s="28"/>
      <c r="B38" s="24"/>
      <c r="C38" s="15"/>
      <c r="D38" s="15"/>
      <c r="E38" s="15"/>
      <c r="F38" s="15"/>
      <c r="G38" s="15"/>
      <c r="H38" s="12"/>
      <c r="I38" s="12"/>
    </row>
    <row r="39" spans="1:9" ht="15.75">
      <c r="A39" s="63" t="s">
        <v>27</v>
      </c>
      <c r="B39" s="65"/>
      <c r="C39" s="15"/>
      <c r="D39" s="15"/>
      <c r="E39" s="15"/>
      <c r="F39" s="15"/>
      <c r="G39" s="15"/>
      <c r="H39" s="12"/>
      <c r="I39" s="12"/>
    </row>
    <row r="40" spans="1:9" ht="15">
      <c r="A40" s="2" t="s">
        <v>44</v>
      </c>
      <c r="B40" s="3">
        <f>E10*E17/180</f>
        <v>0.8888888888888888</v>
      </c>
      <c r="C40" s="15"/>
      <c r="D40" s="15"/>
      <c r="E40" s="15"/>
      <c r="F40" s="15"/>
      <c r="G40" s="15"/>
      <c r="H40" s="12"/>
      <c r="I40" s="12"/>
    </row>
    <row r="41" spans="1:9" ht="15">
      <c r="A41" s="2" t="s">
        <v>19</v>
      </c>
      <c r="B41" s="2">
        <v>0.25</v>
      </c>
      <c r="C41" s="15"/>
      <c r="D41" s="15"/>
      <c r="E41" s="15"/>
      <c r="F41" s="15"/>
      <c r="G41" s="15"/>
      <c r="H41" s="12"/>
      <c r="I41" s="12"/>
    </row>
    <row r="42" spans="1:9" ht="15">
      <c r="A42" s="2" t="s">
        <v>20</v>
      </c>
      <c r="B42" s="4">
        <v>20000</v>
      </c>
      <c r="C42" s="15"/>
      <c r="D42" s="15"/>
      <c r="E42" s="15"/>
      <c r="F42" s="15"/>
      <c r="G42" s="15"/>
      <c r="H42" s="12"/>
      <c r="I42" s="12"/>
    </row>
    <row r="43" spans="1:9" ht="15.75">
      <c r="A43" s="2" t="s">
        <v>21</v>
      </c>
      <c r="B43" s="45">
        <f>B42/10</f>
        <v>2000</v>
      </c>
      <c r="C43" s="15"/>
      <c r="D43" s="15"/>
      <c r="E43" s="15"/>
      <c r="F43" s="15"/>
      <c r="G43" s="15"/>
      <c r="H43" s="12"/>
      <c r="I43" s="12"/>
    </row>
    <row r="44" spans="1:9" ht="15.75">
      <c r="A44" s="5" t="s">
        <v>18</v>
      </c>
      <c r="B44" s="6">
        <f>(B43+B37+B23)/(1-F23)</f>
        <v>13850.761507888888</v>
      </c>
      <c r="C44" s="15"/>
      <c r="D44" s="15"/>
      <c r="E44" s="15"/>
      <c r="F44" s="15"/>
      <c r="G44" s="15"/>
      <c r="H44" s="12"/>
      <c r="I44" s="12"/>
    </row>
    <row r="45" spans="1:9" ht="15.75">
      <c r="A45" s="2" t="s">
        <v>11</v>
      </c>
      <c r="B45" s="49">
        <f>F23*B44</f>
        <v>554.0304603155555</v>
      </c>
      <c r="C45" s="29"/>
      <c r="D45" s="29"/>
      <c r="E45" s="19"/>
      <c r="F45" s="15"/>
      <c r="G45" s="15"/>
      <c r="H45" s="12"/>
      <c r="I45" s="12"/>
    </row>
    <row r="46" spans="1:9" ht="15.75">
      <c r="A46" s="5" t="s">
        <v>34</v>
      </c>
      <c r="B46" s="6">
        <f>B44/(E17*E7)</f>
        <v>5.099691276836851</v>
      </c>
      <c r="C46" s="5"/>
      <c r="D46" s="30"/>
      <c r="E46" s="19"/>
      <c r="F46" s="19"/>
      <c r="G46" s="15"/>
      <c r="H46" s="12"/>
      <c r="I46" s="12"/>
    </row>
    <row r="47" spans="1:9" ht="15.75">
      <c r="A47" s="31" t="s">
        <v>33</v>
      </c>
      <c r="B47" s="6">
        <f>(E6*0.1)*B46/100</f>
        <v>0.6925380753944446</v>
      </c>
      <c r="C47" s="5"/>
      <c r="D47" s="30"/>
      <c r="E47" s="19"/>
      <c r="F47" s="19"/>
      <c r="G47" s="15"/>
      <c r="H47" s="12"/>
      <c r="I47" s="12"/>
    </row>
    <row r="48" spans="1:9" ht="15.75">
      <c r="A48" s="38" t="s">
        <v>35</v>
      </c>
      <c r="B48" s="51">
        <f>B46+B47</f>
        <v>5.7922293522312955</v>
      </c>
      <c r="C48" s="6"/>
      <c r="D48" s="6"/>
      <c r="E48" s="19"/>
      <c r="F48" s="19"/>
      <c r="G48" s="15"/>
      <c r="H48" s="12"/>
      <c r="I48" s="12"/>
    </row>
    <row r="49" spans="1:9" ht="15">
      <c r="A49" s="15"/>
      <c r="B49" s="15"/>
      <c r="C49" s="15"/>
      <c r="D49" s="15"/>
      <c r="E49" s="15"/>
      <c r="F49" s="15"/>
      <c r="G49" s="15"/>
      <c r="H49" s="12"/>
      <c r="I49" s="12"/>
    </row>
    <row r="50" spans="1:9" ht="15.75">
      <c r="A50" s="29" t="s">
        <v>36</v>
      </c>
      <c r="B50" s="29" t="s">
        <v>23</v>
      </c>
      <c r="C50" s="29" t="s">
        <v>24</v>
      </c>
      <c r="D50" s="29" t="s">
        <v>11</v>
      </c>
      <c r="E50" s="29" t="s">
        <v>26</v>
      </c>
      <c r="F50" s="29" t="s">
        <v>20</v>
      </c>
      <c r="G50" s="29" t="s">
        <v>25</v>
      </c>
      <c r="H50" s="12"/>
      <c r="I50" s="12"/>
    </row>
    <row r="51" spans="1:9" ht="15.75">
      <c r="A51" s="18">
        <f>B44</f>
        <v>13850.761507888888</v>
      </c>
      <c r="B51" s="46">
        <f>B20</f>
        <v>4121.53</v>
      </c>
      <c r="C51" s="47">
        <f>B21</f>
        <v>2885.0709999999995</v>
      </c>
      <c r="D51" s="46">
        <f>B45</f>
        <v>554.0304603155555</v>
      </c>
      <c r="E51" s="46">
        <f>B35/12*B40</f>
        <v>3179.15263488</v>
      </c>
      <c r="F51" s="46">
        <f>B43</f>
        <v>2000</v>
      </c>
      <c r="G51" s="46">
        <f>A51-B51-C51-D51-E51-F51</f>
        <v>1110.9774126933344</v>
      </c>
      <c r="H51" s="12"/>
      <c r="I51" s="12"/>
    </row>
    <row r="52" spans="1:9" ht="15">
      <c r="A52" s="32">
        <v>1</v>
      </c>
      <c r="B52" s="32">
        <f aca="true" t="shared" si="0" ref="B52:G52">B51/$A$51</f>
        <v>0.29756703251677</v>
      </c>
      <c r="C52" s="32">
        <f t="shared" si="0"/>
        <v>0.208296922761739</v>
      </c>
      <c r="D52" s="32">
        <f t="shared" si="0"/>
        <v>0.04</v>
      </c>
      <c r="E52" s="32">
        <f t="shared" si="0"/>
        <v>0.22952908640216427</v>
      </c>
      <c r="F52" s="32">
        <f t="shared" si="0"/>
        <v>0.14439639285254266</v>
      </c>
      <c r="G52" s="32">
        <f t="shared" si="0"/>
        <v>0.08021056546678405</v>
      </c>
      <c r="H52" s="12"/>
      <c r="I52" s="12"/>
    </row>
    <row r="53" spans="1:9" ht="15">
      <c r="A53" s="19"/>
      <c r="B53" s="19"/>
      <c r="C53" s="19"/>
      <c r="D53" s="19"/>
      <c r="E53" s="19"/>
      <c r="F53" s="19"/>
      <c r="G53" s="19"/>
      <c r="H53" s="12"/>
      <c r="I53" s="12"/>
    </row>
    <row r="54" spans="1:9" ht="15.75">
      <c r="A54" s="33"/>
      <c r="B54" s="19"/>
      <c r="C54" s="19"/>
      <c r="D54" s="19"/>
      <c r="E54" s="19"/>
      <c r="F54" s="19"/>
      <c r="G54" s="19"/>
      <c r="H54" s="12"/>
      <c r="I54" s="12"/>
    </row>
    <row r="55" spans="1:9" ht="15">
      <c r="A55" s="66"/>
      <c r="B55" s="66"/>
      <c r="C55" s="66"/>
      <c r="D55" s="66"/>
      <c r="E55" s="66"/>
      <c r="F55" s="66"/>
      <c r="G55" s="66"/>
      <c r="H55" s="28"/>
      <c r="I55" s="12"/>
    </row>
    <row r="56" spans="1:9" ht="15">
      <c r="A56" s="34"/>
      <c r="B56" s="19"/>
      <c r="C56" s="19"/>
      <c r="D56" s="19"/>
      <c r="E56" s="19"/>
      <c r="F56" s="19"/>
      <c r="G56" s="19"/>
      <c r="H56" s="35"/>
      <c r="I56" s="12"/>
    </row>
    <row r="57" spans="1:7" ht="15">
      <c r="A57" s="8"/>
      <c r="B57" s="9"/>
      <c r="C57" s="9"/>
      <c r="D57" s="9"/>
      <c r="E57" s="9"/>
      <c r="F57" s="9"/>
      <c r="G57" s="9"/>
    </row>
    <row r="58" spans="1:7" ht="15">
      <c r="A58" s="8"/>
      <c r="B58" s="9"/>
      <c r="C58" s="11"/>
      <c r="D58" s="9"/>
      <c r="E58" s="9"/>
      <c r="F58" s="9"/>
      <c r="G58" s="9"/>
    </row>
    <row r="62" s="10" customFormat="1" ht="15"/>
  </sheetData>
  <sheetProtection/>
  <mergeCells count="17">
    <mergeCell ref="A17:D17"/>
    <mergeCell ref="A19:F19"/>
    <mergeCell ref="A25:H25"/>
    <mergeCell ref="A39:B39"/>
    <mergeCell ref="A55:G55"/>
    <mergeCell ref="A11:D11"/>
    <mergeCell ref="B12:E12"/>
    <mergeCell ref="A13:D13"/>
    <mergeCell ref="A14:D14"/>
    <mergeCell ref="A15:D15"/>
    <mergeCell ref="A16:D16"/>
    <mergeCell ref="A5:D5"/>
    <mergeCell ref="A6:D6"/>
    <mergeCell ref="A7:D7"/>
    <mergeCell ref="A8:D8"/>
    <mergeCell ref="A9:D9"/>
    <mergeCell ref="A10:D10"/>
  </mergeCells>
  <printOptions/>
  <pageMargins left="0.25" right="0.25" top="0.75" bottom="0.75" header="0.3" footer="0.3"/>
  <pageSetup fitToHeight="0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zoomScale="75" zoomScaleNormal="75" zoomScalePageLayoutView="0" workbookViewId="0" topLeftCell="A1">
      <selection activeCell="A1" sqref="A1:H53"/>
    </sheetView>
  </sheetViews>
  <sheetFormatPr defaultColWidth="9.140625" defaultRowHeight="12.75"/>
  <cols>
    <col min="1" max="1" width="31.00390625" style="0" bestFit="1" customWidth="1"/>
    <col min="2" max="2" width="14.7109375" style="0" bestFit="1" customWidth="1"/>
    <col min="3" max="3" width="11.57421875" style="0" customWidth="1"/>
    <col min="4" max="4" width="15.57421875" style="0" customWidth="1"/>
    <col min="5" max="5" width="21.00390625" style="0" customWidth="1"/>
    <col min="6" max="6" width="11.57421875" style="0" customWidth="1"/>
    <col min="7" max="7" width="16.140625" style="0" customWidth="1"/>
    <col min="8" max="8" width="9.8515625" style="0" customWidth="1"/>
    <col min="9" max="9" width="10.421875" style="0" bestFit="1" customWidth="1"/>
  </cols>
  <sheetData>
    <row r="1" spans="1:9" ht="15.75" customHeight="1">
      <c r="A1" s="36" t="s">
        <v>54</v>
      </c>
      <c r="B1" s="37"/>
      <c r="C1" s="37"/>
      <c r="D1" s="37"/>
      <c r="E1" s="37"/>
      <c r="F1" s="37"/>
      <c r="G1" s="37"/>
      <c r="H1" s="37"/>
      <c r="I1" s="12"/>
    </row>
    <row r="2" spans="1:9" ht="15.75">
      <c r="A2" s="7"/>
      <c r="B2" s="7"/>
      <c r="C2" s="7"/>
      <c r="D2" s="7"/>
      <c r="E2" s="7"/>
      <c r="F2" s="7"/>
      <c r="G2" s="7"/>
      <c r="H2" s="12"/>
      <c r="I2" s="12"/>
    </row>
    <row r="3" spans="1:9" ht="15">
      <c r="A3" s="13" t="s">
        <v>0</v>
      </c>
      <c r="B3" s="14" t="s">
        <v>50</v>
      </c>
      <c r="C3" s="14"/>
      <c r="D3" s="14"/>
      <c r="E3" s="14" t="s">
        <v>1</v>
      </c>
      <c r="F3" s="15"/>
      <c r="G3" s="15"/>
      <c r="H3" s="12"/>
      <c r="I3" s="12"/>
    </row>
    <row r="4" spans="1:9" ht="15">
      <c r="A4" s="13" t="s">
        <v>49</v>
      </c>
      <c r="B4" s="40">
        <v>20</v>
      </c>
      <c r="C4" s="16">
        <v>0</v>
      </c>
      <c r="D4" s="16">
        <v>0</v>
      </c>
      <c r="E4" s="16">
        <v>20</v>
      </c>
      <c r="F4" s="15"/>
      <c r="G4" s="15"/>
      <c r="H4" s="12"/>
      <c r="I4" s="12"/>
    </row>
    <row r="5" spans="1:9" ht="15">
      <c r="A5" s="60" t="s">
        <v>32</v>
      </c>
      <c r="B5" s="61"/>
      <c r="C5" s="61"/>
      <c r="D5" s="62"/>
      <c r="E5" s="43">
        <v>10</v>
      </c>
      <c r="F5" s="15"/>
      <c r="G5" s="15"/>
      <c r="H5" s="12"/>
      <c r="I5" s="12"/>
    </row>
    <row r="6" spans="1:9" ht="15">
      <c r="A6" s="60" t="s">
        <v>2</v>
      </c>
      <c r="B6" s="61"/>
      <c r="C6" s="61"/>
      <c r="D6" s="62"/>
      <c r="E6" s="14">
        <v>127.3</v>
      </c>
      <c r="F6" s="15"/>
      <c r="G6" s="15"/>
      <c r="H6" s="12"/>
      <c r="I6" s="12"/>
    </row>
    <row r="7" spans="1:9" ht="15.75">
      <c r="A7" s="60" t="s">
        <v>3</v>
      </c>
      <c r="B7" s="61"/>
      <c r="C7" s="61"/>
      <c r="D7" s="62"/>
      <c r="E7" s="53">
        <v>137.3</v>
      </c>
      <c r="F7" s="15"/>
      <c r="G7" s="15"/>
      <c r="H7" s="12"/>
      <c r="I7" s="12"/>
    </row>
    <row r="8" spans="1:9" ht="15">
      <c r="A8" s="60" t="s">
        <v>29</v>
      </c>
      <c r="B8" s="61"/>
      <c r="C8" s="61"/>
      <c r="D8" s="62"/>
      <c r="E8" s="41">
        <v>4</v>
      </c>
      <c r="F8" s="15"/>
      <c r="G8" s="15"/>
      <c r="H8" s="12"/>
      <c r="I8" s="12"/>
    </row>
    <row r="9" spans="1:9" ht="15">
      <c r="A9" s="60" t="s">
        <v>30</v>
      </c>
      <c r="B9" s="61"/>
      <c r="C9" s="61"/>
      <c r="D9" s="62"/>
      <c r="E9" s="41">
        <v>4</v>
      </c>
      <c r="F9" s="15"/>
      <c r="G9" s="15"/>
      <c r="H9" s="12"/>
      <c r="I9" s="12"/>
    </row>
    <row r="10" spans="1:11" ht="15">
      <c r="A10" s="60" t="s">
        <v>31</v>
      </c>
      <c r="B10" s="61"/>
      <c r="C10" s="61"/>
      <c r="D10" s="62"/>
      <c r="E10" s="44">
        <v>8</v>
      </c>
      <c r="F10" s="15"/>
      <c r="G10" s="15"/>
      <c r="H10" s="17"/>
      <c r="I10" s="15"/>
      <c r="J10" s="1"/>
      <c r="K10" s="1"/>
    </row>
    <row r="11" spans="1:11" ht="15.75">
      <c r="A11" s="60" t="s">
        <v>51</v>
      </c>
      <c r="B11" s="61"/>
      <c r="C11" s="61"/>
      <c r="D11" s="62"/>
      <c r="E11" s="54">
        <v>20</v>
      </c>
      <c r="F11" s="15"/>
      <c r="G11" s="15"/>
      <c r="H11" s="17"/>
      <c r="I11" s="19"/>
      <c r="J11" s="1"/>
      <c r="K11" s="1"/>
    </row>
    <row r="12" spans="1:11" ht="15">
      <c r="A12" s="2" t="s">
        <v>4</v>
      </c>
      <c r="B12" s="67" t="s">
        <v>55</v>
      </c>
      <c r="C12" s="68"/>
      <c r="D12" s="68"/>
      <c r="E12" s="69"/>
      <c r="F12" s="15"/>
      <c r="G12" s="15"/>
      <c r="H12" s="17"/>
      <c r="I12" s="19"/>
      <c r="J12" s="1"/>
      <c r="K12" s="1"/>
    </row>
    <row r="13" spans="1:9" ht="15">
      <c r="A13" s="60" t="s">
        <v>48</v>
      </c>
      <c r="B13" s="70"/>
      <c r="C13" s="70"/>
      <c r="D13" s="71"/>
      <c r="E13" s="42">
        <v>100000</v>
      </c>
      <c r="F13" s="15"/>
      <c r="G13" s="15"/>
      <c r="H13" s="12"/>
      <c r="I13" s="12"/>
    </row>
    <row r="14" spans="1:9" ht="15.75">
      <c r="A14" s="60" t="s">
        <v>5</v>
      </c>
      <c r="B14" s="61"/>
      <c r="C14" s="61"/>
      <c r="D14" s="62"/>
      <c r="E14" s="53">
        <v>6.07</v>
      </c>
      <c r="F14" s="15"/>
      <c r="G14" s="15"/>
      <c r="H14" s="12"/>
      <c r="I14" s="12"/>
    </row>
    <row r="15" spans="1:9" ht="15.75">
      <c r="A15" s="60" t="s">
        <v>6</v>
      </c>
      <c r="B15" s="61"/>
      <c r="C15" s="61"/>
      <c r="D15" s="62"/>
      <c r="E15" s="53">
        <v>4</v>
      </c>
      <c r="F15" s="15"/>
      <c r="G15" s="15"/>
      <c r="H15" s="12"/>
      <c r="I15" s="12"/>
    </row>
    <row r="16" spans="1:9" ht="16.5" thickBot="1">
      <c r="A16" s="60" t="s">
        <v>7</v>
      </c>
      <c r="B16" s="61"/>
      <c r="C16" s="61"/>
      <c r="D16" s="62"/>
      <c r="E16" s="56">
        <v>0.7</v>
      </c>
      <c r="F16" s="15"/>
      <c r="G16" s="15"/>
      <c r="H16" s="12"/>
      <c r="I16" s="12"/>
    </row>
    <row r="17" spans="1:9" ht="16.5" thickBot="1">
      <c r="A17" s="60" t="s">
        <v>53</v>
      </c>
      <c r="B17" s="61"/>
      <c r="C17" s="61"/>
      <c r="D17" s="62"/>
      <c r="E17" s="55">
        <v>20</v>
      </c>
      <c r="F17" s="52" t="s">
        <v>56</v>
      </c>
      <c r="G17" s="15"/>
      <c r="H17" s="12"/>
      <c r="I17" s="12"/>
    </row>
    <row r="18" spans="1:9" ht="15">
      <c r="A18" s="15"/>
      <c r="B18" s="15"/>
      <c r="C18" s="15"/>
      <c r="D18" s="15"/>
      <c r="E18" s="15"/>
      <c r="F18" s="15"/>
      <c r="G18" s="15"/>
      <c r="H18" s="12"/>
      <c r="I18" s="12"/>
    </row>
    <row r="19" spans="1:9" ht="15.75">
      <c r="A19" s="63" t="s">
        <v>8</v>
      </c>
      <c r="B19" s="64"/>
      <c r="C19" s="64"/>
      <c r="D19" s="64"/>
      <c r="E19" s="64"/>
      <c r="F19" s="65"/>
      <c r="G19" s="15"/>
      <c r="H19" s="12"/>
      <c r="I19" s="12"/>
    </row>
    <row r="20" spans="1:9" ht="15">
      <c r="A20" s="2" t="s">
        <v>9</v>
      </c>
      <c r="B20" s="48">
        <f>(E17*E7)/E15*E14</f>
        <v>4167.055</v>
      </c>
      <c r="C20" s="2"/>
      <c r="D20" s="2"/>
      <c r="E20" s="2" t="s">
        <v>39</v>
      </c>
      <c r="F20" s="20">
        <v>0</v>
      </c>
      <c r="G20" s="21"/>
      <c r="H20" s="12"/>
      <c r="I20" s="12"/>
    </row>
    <row r="21" spans="1:9" ht="15.75">
      <c r="A21" s="2" t="s">
        <v>10</v>
      </c>
      <c r="B21" s="57">
        <f>E16*B20</f>
        <v>2916.9385</v>
      </c>
      <c r="C21" s="2"/>
      <c r="D21" s="2"/>
      <c r="E21" s="2" t="s">
        <v>46</v>
      </c>
      <c r="F21" s="20">
        <v>0.04</v>
      </c>
      <c r="G21" s="21"/>
      <c r="H21" s="12"/>
      <c r="I21" s="12"/>
    </row>
    <row r="22" spans="1:9" ht="15">
      <c r="A22" s="2"/>
      <c r="B22" s="15"/>
      <c r="C22" s="2"/>
      <c r="D22" s="2"/>
      <c r="E22" s="22"/>
      <c r="F22" s="23"/>
      <c r="G22" s="15"/>
      <c r="H22" s="12"/>
      <c r="I22" s="12"/>
    </row>
    <row r="23" spans="1:9" ht="15.75">
      <c r="A23" s="14" t="s">
        <v>41</v>
      </c>
      <c r="B23" s="45">
        <f>SUM(B20:B21)</f>
        <v>7083.9935000000005</v>
      </c>
      <c r="C23" s="15"/>
      <c r="D23" s="15"/>
      <c r="E23" s="2" t="s">
        <v>47</v>
      </c>
      <c r="F23" s="20">
        <f>SUM(F20:F22)</f>
        <v>0.04</v>
      </c>
      <c r="G23" s="15"/>
      <c r="H23" s="12"/>
      <c r="I23" s="12"/>
    </row>
    <row r="24" spans="1:9" ht="15.75">
      <c r="A24" s="7"/>
      <c r="B24" s="24"/>
      <c r="C24" s="15"/>
      <c r="D24" s="15"/>
      <c r="E24" s="15"/>
      <c r="F24" s="15"/>
      <c r="G24" s="15"/>
      <c r="H24" s="12"/>
      <c r="I24" s="12"/>
    </row>
    <row r="25" spans="1:9" ht="15.75">
      <c r="A25" s="63" t="s">
        <v>12</v>
      </c>
      <c r="B25" s="64"/>
      <c r="C25" s="64"/>
      <c r="D25" s="64"/>
      <c r="E25" s="64"/>
      <c r="F25" s="64"/>
      <c r="G25" s="64"/>
      <c r="H25" s="65"/>
      <c r="I25" s="12"/>
    </row>
    <row r="26" spans="1:9" ht="15">
      <c r="A26" s="25"/>
      <c r="B26" s="26"/>
      <c r="C26" s="15"/>
      <c r="D26" s="14" t="s">
        <v>16</v>
      </c>
      <c r="E26" s="14" t="s">
        <v>40</v>
      </c>
      <c r="F26" s="39" t="s">
        <v>38</v>
      </c>
      <c r="G26" s="14" t="s">
        <v>17</v>
      </c>
      <c r="H26" s="14" t="s">
        <v>1</v>
      </c>
      <c r="I26" s="12"/>
    </row>
    <row r="27" spans="1:9" ht="15.75">
      <c r="A27" s="2" t="s">
        <v>45</v>
      </c>
      <c r="B27" s="58">
        <v>0</v>
      </c>
      <c r="C27" s="15"/>
      <c r="D27" s="18">
        <v>2772.62</v>
      </c>
      <c r="E27" s="18">
        <f>D27*0.0833</f>
        <v>230.95924599999998</v>
      </c>
      <c r="F27" s="18">
        <f>D27*0.1111</f>
        <v>308.038082</v>
      </c>
      <c r="G27" s="18">
        <f>(D27+E27+F27)*0.08</f>
        <v>264.92938624</v>
      </c>
      <c r="H27" s="50">
        <f>SUM(D27:G27)</f>
        <v>3576.54671424</v>
      </c>
      <c r="I27" s="12"/>
    </row>
    <row r="28" spans="1:9" ht="15">
      <c r="A28" s="2" t="s">
        <v>13</v>
      </c>
      <c r="B28" s="58">
        <v>300</v>
      </c>
      <c r="C28" s="15"/>
      <c r="D28" s="15"/>
      <c r="E28" s="15"/>
      <c r="F28" s="15"/>
      <c r="G28" s="15"/>
      <c r="H28" s="15"/>
      <c r="I28" s="12"/>
    </row>
    <row r="29" spans="1:9" ht="15">
      <c r="A29" s="2" t="s">
        <v>14</v>
      </c>
      <c r="B29" s="58">
        <v>7812</v>
      </c>
      <c r="C29" s="15"/>
      <c r="D29" s="27"/>
      <c r="E29" s="27"/>
      <c r="F29" s="27"/>
      <c r="G29" s="15"/>
      <c r="H29" s="15"/>
      <c r="I29" s="12"/>
    </row>
    <row r="30" spans="1:9" ht="15">
      <c r="A30" s="2" t="s">
        <v>37</v>
      </c>
      <c r="B30" s="58">
        <v>450</v>
      </c>
      <c r="C30" s="15"/>
      <c r="D30" s="27"/>
      <c r="E30" s="27"/>
      <c r="F30" s="27"/>
      <c r="G30" s="15"/>
      <c r="H30" s="15"/>
      <c r="I30" s="12"/>
    </row>
    <row r="31" spans="1:9" ht="15">
      <c r="A31" s="25"/>
      <c r="B31" s="59"/>
      <c r="C31" s="15"/>
      <c r="D31" s="27"/>
      <c r="E31" s="27"/>
      <c r="F31" s="27"/>
      <c r="G31" s="15"/>
      <c r="H31" s="15"/>
      <c r="I31" s="12"/>
    </row>
    <row r="32" spans="1:9" ht="15">
      <c r="A32" s="2" t="s">
        <v>43</v>
      </c>
      <c r="B32" s="58">
        <v>0</v>
      </c>
      <c r="C32" s="15"/>
      <c r="D32" s="15"/>
      <c r="E32" s="15"/>
      <c r="F32" s="15"/>
      <c r="G32" s="15"/>
      <c r="H32" s="12"/>
      <c r="I32" s="12"/>
    </row>
    <row r="33" spans="1:9" ht="15">
      <c r="A33" s="2" t="s">
        <v>52</v>
      </c>
      <c r="B33" s="58">
        <v>0</v>
      </c>
      <c r="C33" s="15"/>
      <c r="D33" s="15"/>
      <c r="E33" s="15"/>
      <c r="F33" s="15"/>
      <c r="G33" s="15"/>
      <c r="H33" s="12"/>
      <c r="I33" s="12"/>
    </row>
    <row r="34" spans="1:9" ht="15">
      <c r="A34" s="2" t="s">
        <v>28</v>
      </c>
      <c r="B34" s="58">
        <v>1</v>
      </c>
      <c r="C34" s="15"/>
      <c r="D34" s="15"/>
      <c r="E34" s="15"/>
      <c r="F34" s="15"/>
      <c r="G34" s="15"/>
      <c r="H34" s="12"/>
      <c r="I34" s="12"/>
    </row>
    <row r="35" spans="1:9" ht="15">
      <c r="A35" s="2" t="s">
        <v>15</v>
      </c>
      <c r="B35" s="58">
        <f>H27*12*B34</f>
        <v>42918.56057088</v>
      </c>
      <c r="C35" s="15"/>
      <c r="D35" s="24"/>
      <c r="E35" s="15"/>
      <c r="F35" s="15"/>
      <c r="G35" s="15"/>
      <c r="H35" s="12"/>
      <c r="I35" s="12"/>
    </row>
    <row r="36" spans="1:9" ht="15">
      <c r="A36" s="2" t="s">
        <v>42</v>
      </c>
      <c r="B36" s="58">
        <f>SUM(B27:B35)</f>
        <v>51481.56057088</v>
      </c>
      <c r="C36" s="15"/>
      <c r="D36" s="15"/>
      <c r="E36" s="15"/>
      <c r="F36" s="15"/>
      <c r="G36" s="15"/>
      <c r="H36" s="12"/>
      <c r="I36" s="12"/>
    </row>
    <row r="37" spans="1:9" ht="15.75">
      <c r="A37" s="2" t="s">
        <v>22</v>
      </c>
      <c r="B37" s="45">
        <f>SUM(B36/12)</f>
        <v>4290.130047573333</v>
      </c>
      <c r="C37" s="15"/>
      <c r="D37" s="15"/>
      <c r="E37" s="15"/>
      <c r="F37" s="15"/>
      <c r="G37" s="15"/>
      <c r="H37" s="12"/>
      <c r="I37" s="12"/>
    </row>
    <row r="38" spans="1:9" ht="15">
      <c r="A38" s="28"/>
      <c r="B38" s="24"/>
      <c r="C38" s="15"/>
      <c r="D38" s="15"/>
      <c r="E38" s="15"/>
      <c r="F38" s="15"/>
      <c r="G38" s="15"/>
      <c r="H38" s="12"/>
      <c r="I38" s="12"/>
    </row>
    <row r="39" spans="1:9" ht="15.75">
      <c r="A39" s="63" t="s">
        <v>27</v>
      </c>
      <c r="B39" s="65"/>
      <c r="C39" s="15"/>
      <c r="D39" s="15"/>
      <c r="E39" s="15"/>
      <c r="F39" s="15"/>
      <c r="G39" s="15"/>
      <c r="H39" s="12"/>
      <c r="I39" s="12"/>
    </row>
    <row r="40" spans="1:9" ht="15">
      <c r="A40" s="2" t="s">
        <v>44</v>
      </c>
      <c r="B40" s="3">
        <f>E10*E17/180</f>
        <v>0.8888888888888888</v>
      </c>
      <c r="C40" s="15"/>
      <c r="D40" s="15"/>
      <c r="E40" s="15"/>
      <c r="F40" s="15"/>
      <c r="G40" s="15"/>
      <c r="H40" s="12"/>
      <c r="I40" s="12"/>
    </row>
    <row r="41" spans="1:9" ht="15">
      <c r="A41" s="2" t="s">
        <v>19</v>
      </c>
      <c r="B41" s="2">
        <v>0.25</v>
      </c>
      <c r="C41" s="15"/>
      <c r="D41" s="15"/>
      <c r="E41" s="15"/>
      <c r="F41" s="15"/>
      <c r="G41" s="15"/>
      <c r="H41" s="12"/>
      <c r="I41" s="12"/>
    </row>
    <row r="42" spans="1:9" ht="15">
      <c r="A42" s="2" t="s">
        <v>20</v>
      </c>
      <c r="B42" s="4">
        <v>20000</v>
      </c>
      <c r="C42" s="15"/>
      <c r="D42" s="15"/>
      <c r="E42" s="15"/>
      <c r="F42" s="15"/>
      <c r="G42" s="15"/>
      <c r="H42" s="12"/>
      <c r="I42" s="12"/>
    </row>
    <row r="43" spans="1:9" ht="15.75">
      <c r="A43" s="2" t="s">
        <v>21</v>
      </c>
      <c r="B43" s="45">
        <f>B42/10</f>
        <v>2000</v>
      </c>
      <c r="C43" s="15"/>
      <c r="D43" s="15"/>
      <c r="E43" s="15"/>
      <c r="F43" s="15"/>
      <c r="G43" s="15"/>
      <c r="H43" s="12"/>
      <c r="I43" s="12"/>
    </row>
    <row r="44" spans="1:9" ht="15.75">
      <c r="A44" s="5" t="s">
        <v>18</v>
      </c>
      <c r="B44" s="6">
        <f>(B43+B37+B23)/(1-F23)</f>
        <v>13931.37869538889</v>
      </c>
      <c r="C44" s="15"/>
      <c r="D44" s="15"/>
      <c r="E44" s="15"/>
      <c r="F44" s="15"/>
      <c r="G44" s="15"/>
      <c r="H44" s="12"/>
      <c r="I44" s="12"/>
    </row>
    <row r="45" spans="1:9" ht="15.75">
      <c r="A45" s="2" t="s">
        <v>11</v>
      </c>
      <c r="B45" s="49">
        <f>F23*B44</f>
        <v>557.2551478155556</v>
      </c>
      <c r="C45" s="29"/>
      <c r="D45" s="29"/>
      <c r="E45" s="19"/>
      <c r="F45" s="15"/>
      <c r="G45" s="15"/>
      <c r="H45" s="12"/>
      <c r="I45" s="12"/>
    </row>
    <row r="46" spans="1:9" ht="15.75">
      <c r="A46" s="5" t="s">
        <v>34</v>
      </c>
      <c r="B46" s="6">
        <f>B44/(E17*E7)</f>
        <v>5.073335286011978</v>
      </c>
      <c r="C46" s="5"/>
      <c r="D46" s="30"/>
      <c r="E46" s="19"/>
      <c r="F46" s="19"/>
      <c r="G46" s="15"/>
      <c r="H46" s="12"/>
      <c r="I46" s="12"/>
    </row>
    <row r="47" spans="1:9" ht="15.75">
      <c r="A47" s="31" t="s">
        <v>33</v>
      </c>
      <c r="B47" s="6">
        <f>(E6*0.1)*B46/100</f>
        <v>0.6458355819093248</v>
      </c>
      <c r="C47" s="5"/>
      <c r="D47" s="30"/>
      <c r="E47" s="19"/>
      <c r="F47" s="19"/>
      <c r="G47" s="15"/>
      <c r="H47" s="12"/>
      <c r="I47" s="12"/>
    </row>
    <row r="48" spans="1:9" ht="15.75">
      <c r="A48" s="38" t="s">
        <v>35</v>
      </c>
      <c r="B48" s="51">
        <f>B46+B47</f>
        <v>5.719170867921303</v>
      </c>
      <c r="C48" s="6"/>
      <c r="D48" s="6"/>
      <c r="E48" s="19"/>
      <c r="F48" s="19"/>
      <c r="G48" s="15"/>
      <c r="H48" s="12"/>
      <c r="I48" s="12"/>
    </row>
    <row r="49" spans="1:9" ht="15">
      <c r="A49" s="15"/>
      <c r="B49" s="15"/>
      <c r="C49" s="15"/>
      <c r="D49" s="15"/>
      <c r="E49" s="15"/>
      <c r="F49" s="15"/>
      <c r="G49" s="15"/>
      <c r="H49" s="12"/>
      <c r="I49" s="12"/>
    </row>
    <row r="50" spans="1:9" ht="15.75">
      <c r="A50" s="29" t="s">
        <v>36</v>
      </c>
      <c r="B50" s="29" t="s">
        <v>23</v>
      </c>
      <c r="C50" s="29" t="s">
        <v>24</v>
      </c>
      <c r="D50" s="29" t="s">
        <v>11</v>
      </c>
      <c r="E50" s="29" t="s">
        <v>26</v>
      </c>
      <c r="F50" s="29" t="s">
        <v>20</v>
      </c>
      <c r="G50" s="29" t="s">
        <v>25</v>
      </c>
      <c r="H50" s="12"/>
      <c r="I50" s="12"/>
    </row>
    <row r="51" spans="1:9" ht="15.75">
      <c r="A51" s="18">
        <f>B44</f>
        <v>13931.37869538889</v>
      </c>
      <c r="B51" s="46">
        <f>B20</f>
        <v>4167.055</v>
      </c>
      <c r="C51" s="47">
        <f>B21</f>
        <v>2916.9385</v>
      </c>
      <c r="D51" s="46">
        <f>B45</f>
        <v>557.2551478155556</v>
      </c>
      <c r="E51" s="46">
        <f>B35/12*B40</f>
        <v>3179.15263488</v>
      </c>
      <c r="F51" s="46">
        <f>B43</f>
        <v>2000</v>
      </c>
      <c r="G51" s="46">
        <f>A51-B51-C51-D51-E51-F51</f>
        <v>1110.9774126933344</v>
      </c>
      <c r="H51" s="12"/>
      <c r="I51" s="12"/>
    </row>
    <row r="52" spans="1:9" ht="15">
      <c r="A52" s="32">
        <v>1</v>
      </c>
      <c r="B52" s="32">
        <f aca="true" t="shared" si="0" ref="B52:G52">B51/$A$51</f>
        <v>0.2991128940726622</v>
      </c>
      <c r="C52" s="32">
        <f t="shared" si="0"/>
        <v>0.20937902585086354</v>
      </c>
      <c r="D52" s="32">
        <f t="shared" si="0"/>
        <v>0.04</v>
      </c>
      <c r="E52" s="32">
        <f t="shared" si="0"/>
        <v>0.2282008625558545</v>
      </c>
      <c r="F52" s="32">
        <f t="shared" si="0"/>
        <v>0.14356080928745227</v>
      </c>
      <c r="G52" s="32">
        <f t="shared" si="0"/>
        <v>0.07974640823316746</v>
      </c>
      <c r="H52" s="12"/>
      <c r="I52" s="12"/>
    </row>
    <row r="53" spans="1:9" ht="15">
      <c r="A53" s="19"/>
      <c r="B53" s="19"/>
      <c r="C53" s="19"/>
      <c r="D53" s="19"/>
      <c r="E53" s="19"/>
      <c r="F53" s="19"/>
      <c r="G53" s="19"/>
      <c r="H53" s="12"/>
      <c r="I53" s="12"/>
    </row>
    <row r="54" spans="1:9" ht="15.75">
      <c r="A54" s="33"/>
      <c r="B54" s="19"/>
      <c r="C54" s="19"/>
      <c r="D54" s="19"/>
      <c r="E54" s="19"/>
      <c r="F54" s="19"/>
      <c r="G54" s="19"/>
      <c r="H54" s="12"/>
      <c r="I54" s="12"/>
    </row>
    <row r="55" spans="1:9" ht="15">
      <c r="A55" s="66"/>
      <c r="B55" s="66"/>
      <c r="C55" s="66"/>
      <c r="D55" s="66"/>
      <c r="E55" s="66"/>
      <c r="F55" s="66"/>
      <c r="G55" s="66"/>
      <c r="H55" s="28"/>
      <c r="I55" s="12"/>
    </row>
    <row r="56" spans="1:9" ht="15">
      <c r="A56" s="34"/>
      <c r="B56" s="19"/>
      <c r="C56" s="19"/>
      <c r="D56" s="19"/>
      <c r="E56" s="19"/>
      <c r="F56" s="19"/>
      <c r="G56" s="19"/>
      <c r="H56" s="35"/>
      <c r="I56" s="12"/>
    </row>
    <row r="57" spans="1:7" ht="15">
      <c r="A57" s="8"/>
      <c r="B57" s="9"/>
      <c r="C57" s="9"/>
      <c r="D57" s="9"/>
      <c r="E57" s="9"/>
      <c r="F57" s="9"/>
      <c r="G57" s="9"/>
    </row>
    <row r="58" spans="1:7" ht="15">
      <c r="A58" s="8"/>
      <c r="B58" s="9"/>
      <c r="C58" s="11"/>
      <c r="D58" s="9"/>
      <c r="E58" s="9"/>
      <c r="F58" s="9"/>
      <c r="G58" s="9"/>
    </row>
    <row r="62" s="10" customFormat="1" ht="15"/>
  </sheetData>
  <sheetProtection/>
  <mergeCells count="17">
    <mergeCell ref="A11:D11"/>
    <mergeCell ref="B12:E12"/>
    <mergeCell ref="A5:D5"/>
    <mergeCell ref="A6:D6"/>
    <mergeCell ref="A7:D7"/>
    <mergeCell ref="A8:D8"/>
    <mergeCell ref="A9:D9"/>
    <mergeCell ref="A10:D10"/>
    <mergeCell ref="A13:D13"/>
    <mergeCell ref="A14:D14"/>
    <mergeCell ref="A55:G55"/>
    <mergeCell ref="A15:D15"/>
    <mergeCell ref="A16:D16"/>
    <mergeCell ref="A17:D17"/>
    <mergeCell ref="A19:F19"/>
    <mergeCell ref="A39:B39"/>
    <mergeCell ref="A25:H25"/>
  </mergeCells>
  <printOptions/>
  <pageMargins left="0.25" right="0.25" top="0.75" bottom="0.75" header="0.3" footer="0.3"/>
  <pageSetup fitToHeight="0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Erica</cp:lastModifiedBy>
  <cp:lastPrinted>2023-03-16T13:06:03Z</cp:lastPrinted>
  <dcterms:created xsi:type="dcterms:W3CDTF">2001-09-26T13:41:33Z</dcterms:created>
  <dcterms:modified xsi:type="dcterms:W3CDTF">2023-03-16T13:13:45Z</dcterms:modified>
  <cp:category/>
  <cp:version/>
  <cp:contentType/>
  <cp:contentStatus/>
</cp:coreProperties>
</file>